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5390" activeTab="0"/>
  </bookViews>
  <sheets>
    <sheet name="2 quadrimestre 2022" sheetId="1" r:id="rId1"/>
  </sheets>
  <definedNames/>
  <calcPr fullCalcOnLoad="1"/>
</workbook>
</file>

<file path=xl/sharedStrings.xml><?xml version="1.0" encoding="utf-8"?>
<sst xmlns="http://schemas.openxmlformats.org/spreadsheetml/2006/main" count="126" uniqueCount="120">
  <si>
    <t>RECEITAS</t>
  </si>
  <si>
    <t>Repasse do Contrato de gestão</t>
  </si>
  <si>
    <t xml:space="preserve">Receitas financeiras </t>
  </si>
  <si>
    <t>TOTAL</t>
  </si>
  <si>
    <t>GESTÃO OPERACIONAL</t>
  </si>
  <si>
    <t>Recursos Humanos</t>
  </si>
  <si>
    <t>1.1.1.1</t>
  </si>
  <si>
    <t>1.1.1.1.1</t>
  </si>
  <si>
    <t>1.1.1.1.2</t>
  </si>
  <si>
    <t>1.1.1.2</t>
  </si>
  <si>
    <t>1.1.1.2.1</t>
  </si>
  <si>
    <t>1.1.1.2.2</t>
  </si>
  <si>
    <t>1.1.1.3</t>
  </si>
  <si>
    <t>1.2</t>
  </si>
  <si>
    <t>1.2.1</t>
  </si>
  <si>
    <t>Limpeza</t>
  </si>
  <si>
    <t>1.2.2</t>
  </si>
  <si>
    <t>1.2.3</t>
  </si>
  <si>
    <t>1.2.4</t>
  </si>
  <si>
    <t>1.2.5</t>
  </si>
  <si>
    <t>1.2.6</t>
  </si>
  <si>
    <t>1.2.7</t>
  </si>
  <si>
    <t>1.2.8</t>
  </si>
  <si>
    <t>2.2</t>
  </si>
  <si>
    <t>Àgua</t>
  </si>
  <si>
    <t>Telefone</t>
  </si>
  <si>
    <t>2.3</t>
  </si>
  <si>
    <t>Material de consumo, escritório e limpeza, etc...)</t>
  </si>
  <si>
    <t>Despesas tributárias e financeiras</t>
  </si>
  <si>
    <t>2.6</t>
  </si>
  <si>
    <t>Despesas diversas (correio, xerox, motoboy e etc...)</t>
  </si>
  <si>
    <t>3.1</t>
  </si>
  <si>
    <t>3.3</t>
  </si>
  <si>
    <t>3.4</t>
  </si>
  <si>
    <t>3.6</t>
  </si>
  <si>
    <t>5.1</t>
  </si>
  <si>
    <t>Exposições Temporárias</t>
  </si>
  <si>
    <t>5.2</t>
  </si>
  <si>
    <t>Programação Cultural</t>
  </si>
  <si>
    <t>6.1</t>
  </si>
  <si>
    <t>6.2</t>
  </si>
  <si>
    <t>7.1</t>
  </si>
  <si>
    <t>8.1</t>
  </si>
  <si>
    <t>8.2</t>
  </si>
  <si>
    <t>Fundos</t>
  </si>
  <si>
    <t>9.1</t>
  </si>
  <si>
    <t>Fundo de Reserva (6% dos repasses dos 12 primeiros meses de vigência do contrato)</t>
  </si>
  <si>
    <t>9.2</t>
  </si>
  <si>
    <t>Fundo de Contingência</t>
  </si>
  <si>
    <t>Responsável pela Elaboração</t>
  </si>
  <si>
    <t>José Valdir Anzolim</t>
  </si>
  <si>
    <t>Rogério Gerlah Paganatto</t>
  </si>
  <si>
    <t>Coordenador Financeiro</t>
  </si>
  <si>
    <t>CRC  1SP131987/O-3</t>
  </si>
  <si>
    <t xml:space="preserve">Contador </t>
  </si>
  <si>
    <t>ASSOCIAÇÃO MUSEU AFRO BRASIL                                                                                                                                             CONTRATO DE GESTÃO        003/2017</t>
  </si>
  <si>
    <t xml:space="preserve">Utilidades públicas </t>
  </si>
  <si>
    <t>Energia Elétrica</t>
  </si>
  <si>
    <t>Gás</t>
  </si>
  <si>
    <t>Internet</t>
  </si>
  <si>
    <t>Uniformes e EPIs</t>
  </si>
  <si>
    <t>Viagens e Estadias</t>
  </si>
  <si>
    <t>Treinamento de Funcionários</t>
  </si>
  <si>
    <t>Outras Despesas</t>
  </si>
  <si>
    <t>Equipamentos e Implementos</t>
  </si>
  <si>
    <t>Custos Operacionais</t>
  </si>
  <si>
    <t>Plano Museológico</t>
  </si>
  <si>
    <t>Planejamento Estratégico</t>
  </si>
  <si>
    <t>Restauro de Obras</t>
  </si>
  <si>
    <t>Recursos de Captação</t>
  </si>
  <si>
    <t>Captação de Recursos Operacionais(Bilheteria, C. Onerosa de Espaço, Loja, Café, Doações, Etc.</t>
  </si>
  <si>
    <t>Despesas Gerais</t>
  </si>
  <si>
    <t>Saldos Anteriores para Utilização no Exercicio</t>
  </si>
  <si>
    <t>Captação de Recursos Incentivados e não incentivados</t>
  </si>
  <si>
    <t>Justino Enedino dos Santos Filho</t>
  </si>
  <si>
    <t>Diretor Administrativo Financeiro</t>
  </si>
  <si>
    <t xml:space="preserve">Diretoria   </t>
  </si>
  <si>
    <r>
      <t xml:space="preserve">Demais Funcionários </t>
    </r>
    <r>
      <rPr>
        <b/>
        <sz val="10"/>
        <color indexed="10"/>
        <rFont val="Verdana"/>
        <family val="2"/>
      </rPr>
      <t xml:space="preserve"> </t>
    </r>
  </si>
  <si>
    <t>Estagiários</t>
  </si>
  <si>
    <t>Aprendizes</t>
  </si>
  <si>
    <t xml:space="preserve">Área Meio   </t>
  </si>
  <si>
    <t>Área Fim</t>
  </si>
  <si>
    <t>Prestadores de Serviços - (Consultorias/Assessorias/Pessoas Jurídicas) Área Meio</t>
  </si>
  <si>
    <t xml:space="preserve">Jurídica                                                                                               </t>
  </si>
  <si>
    <t xml:space="preserve">Informática                                                                                 </t>
  </si>
  <si>
    <t xml:space="preserve">Administrativo / RH                                                                            </t>
  </si>
  <si>
    <t>Contábil</t>
  </si>
  <si>
    <t xml:space="preserve">Auditoria                                                                              </t>
  </si>
  <si>
    <t>Softwares e Sistemas</t>
  </si>
  <si>
    <t>Locação de Equipamentos</t>
  </si>
  <si>
    <t>Custos Administrativos e Institucionais e Governança</t>
  </si>
  <si>
    <t>Outros (Especificar)</t>
  </si>
  <si>
    <t xml:space="preserve">Programa de Edificações: Conservação, Manutenção e Segurança    </t>
  </si>
  <si>
    <t xml:space="preserve">Conservação e Manut. de Edificações (Reparos, Pinturas, Limp de Caixa d'Água e Calhas etc.) </t>
  </si>
  <si>
    <t>Sistema de Monitoramento de Segurança e AVCB</t>
  </si>
  <si>
    <t xml:space="preserve">Equipamentos / Implementos                                                                          </t>
  </si>
  <si>
    <t xml:space="preserve">Seguros (Predial, Incêndio etc.) </t>
  </si>
  <si>
    <t>Contratação Projeto Restauro</t>
  </si>
  <si>
    <r>
      <t>Programa de Acervo</t>
    </r>
    <r>
      <rPr>
        <b/>
        <sz val="10"/>
        <color indexed="10"/>
        <rFont val="Verdana"/>
        <family val="2"/>
      </rPr>
      <t xml:space="preserve"> </t>
    </r>
  </si>
  <si>
    <t>Programas/Projetos Educativos</t>
  </si>
  <si>
    <t>Materiais e Recursos Educativos</t>
  </si>
  <si>
    <r>
      <t>Programa de Apoio ao SISEM</t>
    </r>
    <r>
      <rPr>
        <b/>
        <sz val="10"/>
        <color indexed="10"/>
        <rFont val="Verdana"/>
        <family val="2"/>
      </rPr>
      <t xml:space="preserve"> </t>
    </r>
  </si>
  <si>
    <t>Ações de Articulação (Redes Temáticas de Museus)</t>
  </si>
  <si>
    <r>
      <t xml:space="preserve">Comunicação e Imprensa </t>
    </r>
    <r>
      <rPr>
        <b/>
        <sz val="10"/>
        <color indexed="10"/>
        <rFont val="Verdana"/>
        <family val="2"/>
      </rPr>
      <t xml:space="preserve"> </t>
    </r>
  </si>
  <si>
    <t xml:space="preserve">Plano de Comunicação, Site, Projetos gráficos e materiais:    </t>
  </si>
  <si>
    <t>Assessoria de Imprensa e Custos de Publicidade</t>
  </si>
  <si>
    <t xml:space="preserve">Programa de Exposições e Programação Cultural </t>
  </si>
  <si>
    <t>Programa Educativo</t>
  </si>
  <si>
    <t xml:space="preserve">Vigilância / Portaria / Segurança /Bombeiro                                                    </t>
  </si>
  <si>
    <t>Orientadores de Público</t>
  </si>
  <si>
    <t>Locação de Imóveis</t>
  </si>
  <si>
    <t>Outras despesas</t>
  </si>
  <si>
    <t>Conservação Preventiva do Acervo(Materiais, Produtos, Software, etc)</t>
  </si>
  <si>
    <t>Aquisição de Livros/Acervo</t>
  </si>
  <si>
    <t>Assessoria/Consultoria em Acervo</t>
  </si>
  <si>
    <t>SEGUNDO QUADRIMESTRE 2022</t>
  </si>
  <si>
    <t>TOTAL SEGUNDO QUADRIMESTRE 2022</t>
  </si>
  <si>
    <t>São Paulo, 09 de Setembro de 2022</t>
  </si>
  <si>
    <t>Sandra Mara Salles</t>
  </si>
  <si>
    <t>Diretor Executiva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</si>
</sst>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.00_);_(* \(#,##0.00\);_(* &quot;-&quot;??_);_(@_)"/>
    <numFmt numFmtId="171" formatCode="_(* #,##0_);_(* \(#,##0\);_(* &quot;-&quot;??_);_(@_)"/>
    <numFmt numFmtId="172" formatCode="&quot;R$&quot;\ #,##0.00"/>
    <numFmt numFmtId="173" formatCode="_(* #,##0.0_);_(* \(#,##0.0\);_(* &quot;-&quot;?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0"/>
      <name val="Tahoma"/>
      <family val="2"/>
    </font>
    <font>
      <sz val="12"/>
      <name val="Times New Roman"/>
      <family val="1"/>
    </font>
    <font>
      <u val="single"/>
      <sz val="8"/>
      <name val="Verdana"/>
      <family val="2"/>
    </font>
    <font>
      <sz val="8"/>
      <name val="Verdana"/>
      <family val="2"/>
    </font>
    <font>
      <b/>
      <sz val="8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8"/>
      <color indexed="56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3"/>
      <name val="Arial"/>
      <family val="2"/>
    </font>
    <font>
      <sz val="7"/>
      <color theme="3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47" fillId="21" borderId="5" applyNumberFormat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9" fontId="55" fillId="0" borderId="0" xfId="50" applyFont="1" applyAlignment="1">
      <alignment wrapText="1"/>
    </xf>
    <xf numFmtId="9" fontId="56" fillId="33" borderId="0" xfId="50" applyFont="1" applyFill="1" applyBorder="1" applyAlignment="1">
      <alignment horizontal="center" wrapText="1"/>
    </xf>
    <xf numFmtId="0" fontId="0" fillId="33" borderId="0" xfId="0" applyFill="1" applyBorder="1" applyAlignment="1">
      <alignment wrapText="1"/>
    </xf>
    <xf numFmtId="9" fontId="57" fillId="33" borderId="0" xfId="50" applyFont="1" applyFill="1" applyBorder="1" applyAlignment="1">
      <alignment horizontal="center" vertical="justify" wrapText="1"/>
    </xf>
    <xf numFmtId="9" fontId="55" fillId="33" borderId="0" xfId="50" applyFont="1" applyFill="1" applyBorder="1" applyAlignment="1">
      <alignment wrapText="1"/>
    </xf>
    <xf numFmtId="4" fontId="0" fillId="33" borderId="0" xfId="0" applyNumberFormat="1" applyFill="1" applyBorder="1" applyAlignment="1">
      <alignment wrapText="1"/>
    </xf>
    <xf numFmtId="0" fontId="3" fillId="33" borderId="10" xfId="0" applyFont="1" applyFill="1" applyBorder="1" applyAlignment="1">
      <alignment horizontal="right" vertical="center" wrapText="1"/>
    </xf>
    <xf numFmtId="171" fontId="55" fillId="33" borderId="0" xfId="50" applyNumberFormat="1" applyFont="1" applyFill="1" applyBorder="1" applyAlignment="1">
      <alignment wrapText="1"/>
    </xf>
    <xf numFmtId="0" fontId="4" fillId="34" borderId="10" xfId="0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right" vertical="center" wrapText="1"/>
    </xf>
    <xf numFmtId="171" fontId="0" fillId="0" borderId="0" xfId="0" applyNumberFormat="1" applyAlignment="1">
      <alignment wrapText="1"/>
    </xf>
    <xf numFmtId="4" fontId="6" fillId="33" borderId="11" xfId="62" applyNumberFormat="1" applyFont="1" applyFill="1" applyBorder="1" applyAlignment="1">
      <alignment wrapText="1"/>
    </xf>
    <xf numFmtId="170" fontId="55" fillId="33" borderId="0" xfId="50" applyNumberFormat="1" applyFont="1" applyFill="1" applyBorder="1" applyAlignment="1">
      <alignment wrapText="1"/>
    </xf>
    <xf numFmtId="0" fontId="9" fillId="34" borderId="10" xfId="0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right" vertical="center" wrapText="1"/>
    </xf>
    <xf numFmtId="0" fontId="8" fillId="35" borderId="10" xfId="0" applyFont="1" applyFill="1" applyBorder="1" applyAlignment="1">
      <alignment horizontal="right" wrapText="1"/>
    </xf>
    <xf numFmtId="0" fontId="8" fillId="33" borderId="1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wrapText="1"/>
    </xf>
    <xf numFmtId="9" fontId="55" fillId="33" borderId="0" xfId="50" applyFont="1" applyFill="1" applyAlignment="1">
      <alignment wrapText="1"/>
    </xf>
    <xf numFmtId="0" fontId="0" fillId="33" borderId="0" xfId="0" applyFill="1" applyAlignment="1">
      <alignment wrapText="1"/>
    </xf>
    <xf numFmtId="4" fontId="0" fillId="0" borderId="0" xfId="0" applyNumberFormat="1" applyAlignment="1">
      <alignment wrapText="1"/>
    </xf>
    <xf numFmtId="0" fontId="10" fillId="0" borderId="0" xfId="0" applyFont="1" applyAlignment="1">
      <alignment vertical="center"/>
    </xf>
    <xf numFmtId="0" fontId="11" fillId="33" borderId="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wrapText="1"/>
    </xf>
    <xf numFmtId="0" fontId="12" fillId="33" borderId="12" xfId="0" applyFont="1" applyFill="1" applyBorder="1" applyAlignment="1">
      <alignment vertical="center" wrapText="1"/>
    </xf>
    <xf numFmtId="4" fontId="6" fillId="33" borderId="11" xfId="62" applyNumberFormat="1" applyFont="1" applyFill="1" applyBorder="1" applyAlignment="1">
      <alignment horizontal="right" vertical="center" wrapText="1"/>
    </xf>
    <xf numFmtId="4" fontId="6" fillId="33" borderId="13" xfId="62" applyNumberFormat="1" applyFont="1" applyFill="1" applyBorder="1" applyAlignment="1">
      <alignment horizontal="right" vertical="center" wrapText="1"/>
    </xf>
    <xf numFmtId="0" fontId="6" fillId="0" borderId="14" xfId="0" applyFont="1" applyBorder="1" applyAlignment="1">
      <alignment wrapText="1"/>
    </xf>
    <xf numFmtId="4" fontId="6" fillId="33" borderId="15" xfId="62" applyNumberFormat="1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14" xfId="0" applyFont="1" applyBorder="1" applyAlignment="1">
      <alignment vertical="top" wrapText="1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wrapText="1"/>
    </xf>
    <xf numFmtId="4" fontId="6" fillId="33" borderId="13" xfId="62" applyNumberFormat="1" applyFont="1" applyFill="1" applyBorder="1" applyAlignment="1">
      <alignment vertical="center" wrapText="1"/>
    </xf>
    <xf numFmtId="4" fontId="6" fillId="36" borderId="13" xfId="62" applyNumberFormat="1" applyFont="1" applyFill="1" applyBorder="1" applyAlignment="1">
      <alignment vertical="center" wrapText="1"/>
    </xf>
    <xf numFmtId="4" fontId="6" fillId="33" borderId="13" xfId="62" applyNumberFormat="1" applyFont="1" applyFill="1" applyBorder="1" applyAlignment="1">
      <alignment wrapText="1"/>
    </xf>
    <xf numFmtId="4" fontId="58" fillId="33" borderId="13" xfId="62" applyNumberFormat="1" applyFont="1" applyFill="1" applyBorder="1" applyAlignment="1">
      <alignment wrapText="1"/>
    </xf>
    <xf numFmtId="0" fontId="6" fillId="33" borderId="20" xfId="0" applyFont="1" applyFill="1" applyBorder="1" applyAlignment="1">
      <alignment vertical="center" wrapText="1"/>
    </xf>
    <xf numFmtId="4" fontId="6" fillId="33" borderId="21" xfId="62" applyNumberFormat="1" applyFont="1" applyFill="1" applyBorder="1" applyAlignment="1">
      <alignment vertical="center" wrapText="1"/>
    </xf>
    <xf numFmtId="4" fontId="6" fillId="33" borderId="22" xfId="62" applyNumberFormat="1" applyFont="1" applyFill="1" applyBorder="1" applyAlignment="1">
      <alignment vertical="center" wrapText="1"/>
    </xf>
    <xf numFmtId="0" fontId="6" fillId="33" borderId="23" xfId="0" applyFont="1" applyFill="1" applyBorder="1" applyAlignment="1">
      <alignment wrapText="1"/>
    </xf>
    <xf numFmtId="170" fontId="0" fillId="33" borderId="0" xfId="0" applyNumberFormat="1" applyFill="1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6" fillId="33" borderId="12" xfId="48" applyFont="1" applyFill="1" applyBorder="1" applyAlignment="1">
      <alignment wrapText="1"/>
      <protection/>
    </xf>
    <xf numFmtId="0" fontId="6" fillId="33" borderId="23" xfId="48" applyFont="1" applyFill="1" applyBorder="1" applyAlignment="1">
      <alignment wrapText="1"/>
      <protection/>
    </xf>
    <xf numFmtId="0" fontId="14" fillId="33" borderId="14" xfId="0" applyFont="1" applyFill="1" applyBorder="1" applyAlignment="1">
      <alignment/>
    </xf>
    <xf numFmtId="4" fontId="6" fillId="33" borderId="24" xfId="62" applyNumberFormat="1" applyFont="1" applyFill="1" applyBorder="1" applyAlignment="1">
      <alignment wrapText="1"/>
    </xf>
    <xf numFmtId="0" fontId="15" fillId="33" borderId="12" xfId="48" applyFont="1" applyFill="1" applyBorder="1">
      <alignment/>
      <protection/>
    </xf>
    <xf numFmtId="0" fontId="14" fillId="33" borderId="12" xfId="48" applyFont="1" applyFill="1" applyBorder="1">
      <alignment/>
      <protection/>
    </xf>
    <xf numFmtId="0" fontId="15" fillId="33" borderId="12" xfId="48" applyFont="1" applyFill="1" applyBorder="1" applyAlignment="1">
      <alignment wrapText="1"/>
      <protection/>
    </xf>
    <xf numFmtId="0" fontId="14" fillId="33" borderId="12" xfId="48" applyFont="1" applyFill="1" applyBorder="1" applyAlignment="1">
      <alignment vertical="center"/>
      <protection/>
    </xf>
    <xf numFmtId="0" fontId="14" fillId="33" borderId="10" xfId="48" applyFont="1" applyFill="1" applyBorder="1">
      <alignment/>
      <protection/>
    </xf>
    <xf numFmtId="0" fontId="12" fillId="33" borderId="0" xfId="0" applyFont="1" applyFill="1" applyBorder="1" applyAlignment="1">
      <alignment/>
    </xf>
    <xf numFmtId="0" fontId="6" fillId="0" borderId="16" xfId="0" applyFont="1" applyBorder="1" applyAlignment="1">
      <alignment horizontal="left" wrapText="1"/>
    </xf>
    <xf numFmtId="0" fontId="6" fillId="0" borderId="16" xfId="0" applyFont="1" applyBorder="1" applyAlignment="1">
      <alignment horizontal="left" vertical="top" wrapText="1"/>
    </xf>
    <xf numFmtId="0" fontId="7" fillId="33" borderId="20" xfId="48" applyFont="1" applyFill="1" applyBorder="1" applyAlignment="1">
      <alignment wrapText="1"/>
      <protection/>
    </xf>
    <xf numFmtId="17" fontId="7" fillId="33" borderId="21" xfId="0" applyNumberFormat="1" applyFont="1" applyFill="1" applyBorder="1" applyAlignment="1">
      <alignment horizontal="center" wrapText="1"/>
    </xf>
    <xf numFmtId="0" fontId="7" fillId="33" borderId="22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wrapText="1"/>
    </xf>
    <xf numFmtId="4" fontId="6" fillId="33" borderId="0" xfId="62" applyNumberFormat="1" applyFont="1" applyFill="1" applyBorder="1" applyAlignment="1">
      <alignment wrapText="1"/>
    </xf>
    <xf numFmtId="4" fontId="6" fillId="33" borderId="16" xfId="62" applyNumberFormat="1" applyFont="1" applyFill="1" applyBorder="1" applyAlignment="1">
      <alignment wrapText="1"/>
    </xf>
    <xf numFmtId="0" fontId="13" fillId="33" borderId="12" xfId="0" applyFont="1" applyFill="1" applyBorder="1" applyAlignment="1">
      <alignment vertical="center" wrapText="1"/>
    </xf>
    <xf numFmtId="4" fontId="7" fillId="33" borderId="11" xfId="62" applyNumberFormat="1" applyFont="1" applyFill="1" applyBorder="1" applyAlignment="1">
      <alignment vertical="center" wrapText="1"/>
    </xf>
    <xf numFmtId="4" fontId="7" fillId="33" borderId="13" xfId="62" applyNumberFormat="1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left" vertical="center" wrapText="1"/>
    </xf>
    <xf numFmtId="4" fontId="59" fillId="33" borderId="11" xfId="62" applyNumberFormat="1" applyFont="1" applyFill="1" applyBorder="1" applyAlignment="1">
      <alignment wrapText="1"/>
    </xf>
    <xf numFmtId="4" fontId="59" fillId="33" borderId="13" xfId="62" applyNumberFormat="1" applyFont="1" applyFill="1" applyBorder="1" applyAlignment="1">
      <alignment wrapText="1"/>
    </xf>
    <xf numFmtId="4" fontId="7" fillId="33" borderId="11" xfId="62" applyNumberFormat="1" applyFont="1" applyFill="1" applyBorder="1" applyAlignment="1">
      <alignment wrapText="1"/>
    </xf>
    <xf numFmtId="4" fontId="7" fillId="33" borderId="13" xfId="62" applyNumberFormat="1" applyFont="1" applyFill="1" applyBorder="1" applyAlignment="1">
      <alignment wrapText="1"/>
    </xf>
    <xf numFmtId="172" fontId="0" fillId="0" borderId="0" xfId="0" applyNumberFormat="1" applyAlignment="1">
      <alignment wrapText="1"/>
    </xf>
    <xf numFmtId="4" fontId="6" fillId="33" borderId="24" xfId="62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17" fillId="0" borderId="0" xfId="0" applyFont="1" applyAlignment="1">
      <alignment horizontal="right" wrapText="1"/>
    </xf>
    <xf numFmtId="4" fontId="55" fillId="33" borderId="0" xfId="50" applyNumberFormat="1" applyFont="1" applyFill="1" applyBorder="1" applyAlignment="1">
      <alignment wrapText="1"/>
    </xf>
    <xf numFmtId="0" fontId="12" fillId="33" borderId="10" xfId="48" applyFont="1" applyFill="1" applyBorder="1">
      <alignment/>
      <protection/>
    </xf>
    <xf numFmtId="4" fontId="6" fillId="36" borderId="11" xfId="62" applyNumberFormat="1" applyFont="1" applyFill="1" applyBorder="1" applyAlignment="1">
      <alignment vertical="center" wrapText="1"/>
    </xf>
    <xf numFmtId="4" fontId="6" fillId="33" borderId="11" xfId="63" applyNumberFormat="1" applyFont="1" applyFill="1" applyBorder="1" applyAlignment="1">
      <alignment vertical="center" wrapText="1"/>
    </xf>
    <xf numFmtId="4" fontId="6" fillId="33" borderId="11" xfId="62" applyNumberFormat="1" applyFont="1" applyFill="1" applyBorder="1" applyAlignment="1">
      <alignment vertical="center" wrapText="1"/>
    </xf>
    <xf numFmtId="4" fontId="7" fillId="33" borderId="11" xfId="63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6" fillId="0" borderId="18" xfId="0" applyFont="1" applyBorder="1" applyAlignment="1">
      <alignment horizontal="lef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Moeda 2" xfId="46"/>
    <cellStyle name="Neutro" xfId="47"/>
    <cellStyle name="Normal 2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152400</xdr:rowOff>
    </xdr:from>
    <xdr:to>
      <xdr:col>1</xdr:col>
      <xdr:colOff>152400</xdr:colOff>
      <xdr:row>0</xdr:row>
      <xdr:rowOff>152400</xdr:rowOff>
    </xdr:to>
    <xdr:pic>
      <xdr:nvPicPr>
        <xdr:cNvPr id="1" name="Imagem 2" descr="logo museu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0</xdr:row>
      <xdr:rowOff>304800</xdr:rowOff>
    </xdr:from>
    <xdr:to>
      <xdr:col>1</xdr:col>
      <xdr:colOff>304800</xdr:colOff>
      <xdr:row>0</xdr:row>
      <xdr:rowOff>304800</xdr:rowOff>
    </xdr:to>
    <xdr:pic>
      <xdr:nvPicPr>
        <xdr:cNvPr id="2" name="Imagem 2" descr="logo museu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152400</xdr:rowOff>
    </xdr:from>
    <xdr:to>
      <xdr:col>1</xdr:col>
      <xdr:colOff>152400</xdr:colOff>
      <xdr:row>0</xdr:row>
      <xdr:rowOff>152400</xdr:rowOff>
    </xdr:to>
    <xdr:pic>
      <xdr:nvPicPr>
        <xdr:cNvPr id="3" name="Imagem 2" descr="logo museu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0</xdr:row>
      <xdr:rowOff>304800</xdr:rowOff>
    </xdr:from>
    <xdr:to>
      <xdr:col>1</xdr:col>
      <xdr:colOff>304800</xdr:colOff>
      <xdr:row>0</xdr:row>
      <xdr:rowOff>304800</xdr:rowOff>
    </xdr:to>
    <xdr:pic>
      <xdr:nvPicPr>
        <xdr:cNvPr id="4" name="Imagem 2" descr="logo museu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0</xdr:row>
      <xdr:rowOff>0</xdr:rowOff>
    </xdr:from>
    <xdr:to>
      <xdr:col>1</xdr:col>
      <xdr:colOff>2257425</xdr:colOff>
      <xdr:row>0</xdr:row>
      <xdr:rowOff>628650</xdr:rowOff>
    </xdr:to>
    <xdr:pic>
      <xdr:nvPicPr>
        <xdr:cNvPr id="5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0"/>
          <a:ext cx="2047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PageLayoutView="0" workbookViewId="0" topLeftCell="B67">
      <selection activeCell="L95" sqref="L95"/>
    </sheetView>
  </sheetViews>
  <sheetFormatPr defaultColWidth="9.140625" defaultRowHeight="12.75"/>
  <cols>
    <col min="1" max="1" width="7.7109375" style="1" hidden="1" customWidth="1"/>
    <col min="2" max="2" width="49.421875" style="1" customWidth="1"/>
    <col min="3" max="3" width="19.57421875" style="1" customWidth="1"/>
    <col min="4" max="4" width="17.7109375" style="1" customWidth="1"/>
    <col min="5" max="5" width="19.7109375" style="1" customWidth="1"/>
    <col min="6" max="6" width="18.28125" style="1" customWidth="1"/>
    <col min="7" max="7" width="23.140625" style="1" customWidth="1"/>
    <col min="8" max="8" width="7.7109375" style="4" customWidth="1"/>
    <col min="9" max="9" width="23.57421875" style="1" customWidth="1"/>
    <col min="10" max="10" width="15.140625" style="1" customWidth="1"/>
    <col min="11" max="11" width="16.00390625" style="1" customWidth="1"/>
    <col min="12" max="12" width="14.28125" style="1" customWidth="1"/>
    <col min="13" max="13" width="18.421875" style="1" customWidth="1"/>
    <col min="14" max="16384" width="9.140625" style="1" customWidth="1"/>
  </cols>
  <sheetData>
    <row r="1" spans="5:7" ht="53.25" customHeight="1">
      <c r="E1" s="2"/>
      <c r="F1" s="3"/>
      <c r="G1" s="82" t="s">
        <v>115</v>
      </c>
    </row>
    <row r="2" spans="2:7" ht="13.5" thickBot="1">
      <c r="B2" s="89" t="s">
        <v>55</v>
      </c>
      <c r="C2" s="89"/>
      <c r="D2" s="89"/>
      <c r="E2" s="89"/>
      <c r="F2" s="89"/>
      <c r="G2" s="89"/>
    </row>
    <row r="3" spans="2:9" ht="22.5">
      <c r="B3" s="64" t="s">
        <v>0</v>
      </c>
      <c r="C3" s="65">
        <v>44682</v>
      </c>
      <c r="D3" s="65">
        <v>44713</v>
      </c>
      <c r="E3" s="65">
        <v>44743</v>
      </c>
      <c r="F3" s="65">
        <v>44774</v>
      </c>
      <c r="G3" s="66" t="s">
        <v>116</v>
      </c>
      <c r="H3" s="5"/>
      <c r="I3" s="9"/>
    </row>
    <row r="4" spans="2:9" ht="12.75">
      <c r="B4" s="52" t="s">
        <v>1</v>
      </c>
      <c r="C4" s="31">
        <v>771129.2</v>
      </c>
      <c r="D4" s="31">
        <v>1445241</v>
      </c>
      <c r="E4" s="31">
        <v>1445241</v>
      </c>
      <c r="F4" s="31">
        <v>1445241</v>
      </c>
      <c r="G4" s="32">
        <f>C4+D4+E4+F4</f>
        <v>5106852.2</v>
      </c>
      <c r="H4" s="7"/>
      <c r="I4" s="9"/>
    </row>
    <row r="5" spans="2:13" ht="12.75">
      <c r="B5" s="30" t="s">
        <v>69</v>
      </c>
      <c r="C5" s="31">
        <f>C6+C7</f>
        <v>56172.66</v>
      </c>
      <c r="D5" s="31">
        <f>D6+D7</f>
        <v>69040.04000000001</v>
      </c>
      <c r="E5" s="31">
        <f>E6+E7</f>
        <v>95893.46</v>
      </c>
      <c r="F5" s="31">
        <f>F6+F7</f>
        <v>62518.39</v>
      </c>
      <c r="G5" s="32">
        <f>G6+G7</f>
        <v>283624.55000000005</v>
      </c>
      <c r="H5" s="7"/>
      <c r="I5" s="9"/>
      <c r="J5" s="9"/>
      <c r="K5" s="9"/>
      <c r="L5" s="9"/>
      <c r="M5" s="9"/>
    </row>
    <row r="6" spans="2:9" ht="21">
      <c r="B6" s="30" t="s">
        <v>70</v>
      </c>
      <c r="C6" s="31">
        <f>36657.94+297.74+19216.98</f>
        <v>56172.66</v>
      </c>
      <c r="D6" s="31">
        <f>49405.61+19634.43</f>
        <v>69040.04000000001</v>
      </c>
      <c r="E6" s="31">
        <v>95893.46</v>
      </c>
      <c r="F6" s="31">
        <v>62518.39</v>
      </c>
      <c r="G6" s="32">
        <f>C6+D6+E6+F6</f>
        <v>283624.55000000005</v>
      </c>
      <c r="H6" s="8"/>
      <c r="I6" s="9"/>
    </row>
    <row r="7" spans="2:11" ht="12.75">
      <c r="B7" s="30" t="s">
        <v>73</v>
      </c>
      <c r="C7" s="31">
        <v>0</v>
      </c>
      <c r="D7" s="31">
        <v>0</v>
      </c>
      <c r="E7" s="31">
        <v>0</v>
      </c>
      <c r="F7" s="31">
        <v>0</v>
      </c>
      <c r="G7" s="32">
        <f>C7+D7+E7+F7</f>
        <v>0</v>
      </c>
      <c r="H7" s="8"/>
      <c r="I7" s="9"/>
      <c r="J7" s="78"/>
      <c r="K7" s="78"/>
    </row>
    <row r="8" spans="2:11" ht="12.75">
      <c r="B8" s="54" t="s">
        <v>72</v>
      </c>
      <c r="C8" s="31">
        <v>0</v>
      </c>
      <c r="D8" s="31">
        <v>0</v>
      </c>
      <c r="E8" s="31">
        <v>0</v>
      </c>
      <c r="F8" s="31">
        <v>100000</v>
      </c>
      <c r="G8" s="32">
        <f>C8+D8+E8+F8</f>
        <v>100000</v>
      </c>
      <c r="H8" s="8"/>
      <c r="I8" s="9"/>
      <c r="J8" s="78"/>
      <c r="K8" s="78"/>
    </row>
    <row r="9" spans="2:11" ht="12.75">
      <c r="B9" s="52" t="s">
        <v>2</v>
      </c>
      <c r="C9" s="31">
        <v>148284.23</v>
      </c>
      <c r="D9" s="31">
        <v>145755.3</v>
      </c>
      <c r="E9" s="31">
        <v>153603.34</v>
      </c>
      <c r="F9" s="31">
        <v>179295.1</v>
      </c>
      <c r="G9" s="32">
        <f>C9+D9+E9+F9</f>
        <v>626937.97</v>
      </c>
      <c r="H9" s="8"/>
      <c r="I9" s="9"/>
      <c r="J9" s="78"/>
      <c r="K9" s="78"/>
    </row>
    <row r="10" spans="2:11" ht="12.75">
      <c r="B10" s="52"/>
      <c r="C10" s="31"/>
      <c r="D10" s="31"/>
      <c r="E10" s="31"/>
      <c r="F10" s="31"/>
      <c r="G10" s="32">
        <f>C10+D10+E10+F10</f>
        <v>0</v>
      </c>
      <c r="H10" s="8"/>
      <c r="I10" s="9"/>
      <c r="J10" s="78"/>
      <c r="K10" s="78"/>
    </row>
    <row r="11" spans="2:10" ht="13.5" thickBot="1">
      <c r="B11" s="53" t="s">
        <v>3</v>
      </c>
      <c r="C11" s="34">
        <f>C4+C5+C8+C9</f>
        <v>975586.09</v>
      </c>
      <c r="D11" s="34">
        <f>D4+D5+D8+D9</f>
        <v>1660036.34</v>
      </c>
      <c r="E11" s="34">
        <f>E4+E5+E8+E9</f>
        <v>1694737.8</v>
      </c>
      <c r="F11" s="34">
        <f>F4+F5+F8+F9</f>
        <v>1787054.49</v>
      </c>
      <c r="G11" s="55">
        <f>G4+G5+G8+G9</f>
        <v>6117414.72</v>
      </c>
      <c r="H11" s="8"/>
      <c r="I11" s="9"/>
      <c r="J11" s="78"/>
    </row>
    <row r="12" spans="2:9" ht="9.75" customHeight="1" thickBot="1">
      <c r="B12" s="67"/>
      <c r="C12" s="68"/>
      <c r="D12" s="68"/>
      <c r="E12" s="68"/>
      <c r="F12" s="68"/>
      <c r="G12" s="69"/>
      <c r="H12" s="8"/>
      <c r="I12" s="6"/>
    </row>
    <row r="13" spans="1:9" ht="15">
      <c r="A13" s="10">
        <v>1</v>
      </c>
      <c r="B13" s="46" t="s">
        <v>4</v>
      </c>
      <c r="C13" s="47">
        <f>+C14+C27</f>
        <v>1358489.6099999999</v>
      </c>
      <c r="D13" s="47">
        <f>+D14+D27</f>
        <v>1121539.7599999998</v>
      </c>
      <c r="E13" s="47">
        <f>+E14+E27</f>
        <v>1303792.94</v>
      </c>
      <c r="F13" s="47">
        <f>+F14+F27</f>
        <v>1224503.93</v>
      </c>
      <c r="G13" s="48">
        <f>+G14+G27</f>
        <v>4670611.64</v>
      </c>
      <c r="H13" s="83"/>
      <c r="I13" s="9"/>
    </row>
    <row r="14" spans="1:13" ht="12.75">
      <c r="A14" s="12"/>
      <c r="B14" s="70" t="s">
        <v>5</v>
      </c>
      <c r="C14" s="71">
        <f>C15+C18+C21+C24</f>
        <v>621562.96</v>
      </c>
      <c r="D14" s="71">
        <f>D15+D18+D21+D24</f>
        <v>715582.1599999999</v>
      </c>
      <c r="E14" s="71">
        <f>E15+E18+E21+E24</f>
        <v>752660.2200000001</v>
      </c>
      <c r="F14" s="71">
        <f>F15+F18+F21+F24</f>
        <v>695714.3200000001</v>
      </c>
      <c r="G14" s="72">
        <f>G15+G18+G21+G24</f>
        <v>2785519.6599999997</v>
      </c>
      <c r="H14" s="11"/>
      <c r="I14" s="9"/>
      <c r="J14" s="50"/>
      <c r="K14" s="50"/>
      <c r="L14" s="50"/>
      <c r="M14" s="50"/>
    </row>
    <row r="15" spans="1:11" ht="12.75">
      <c r="A15" s="13" t="s">
        <v>6</v>
      </c>
      <c r="B15" s="56" t="s">
        <v>76</v>
      </c>
      <c r="C15" s="85">
        <f>C16+C17</f>
        <v>98138.15</v>
      </c>
      <c r="D15" s="85">
        <f>D16+D17</f>
        <v>70400.93</v>
      </c>
      <c r="E15" s="85">
        <f>E16+E17</f>
        <v>85680.45</v>
      </c>
      <c r="F15" s="85">
        <f>F16+F17</f>
        <v>95712.48999999999</v>
      </c>
      <c r="G15" s="43">
        <f>G16+G17</f>
        <v>349932.01999999996</v>
      </c>
      <c r="H15" s="11"/>
      <c r="I15" s="9"/>
      <c r="J15" s="14"/>
      <c r="K15" s="14"/>
    </row>
    <row r="16" spans="1:9" ht="12.75">
      <c r="A16" s="13" t="s">
        <v>7</v>
      </c>
      <c r="B16" s="57" t="s">
        <v>80</v>
      </c>
      <c r="C16" s="86">
        <v>32361.92</v>
      </c>
      <c r="D16" s="86">
        <v>25682.62</v>
      </c>
      <c r="E16" s="86">
        <v>29817.41</v>
      </c>
      <c r="F16" s="86">
        <v>31496.75</v>
      </c>
      <c r="G16" s="43">
        <f aca="true" t="shared" si="0" ref="G16:G25">+C16+D16+E16+F16</f>
        <v>119358.7</v>
      </c>
      <c r="H16" s="11"/>
      <c r="I16" s="9"/>
    </row>
    <row r="17" spans="1:9" ht="12.75">
      <c r="A17" s="13" t="s">
        <v>8</v>
      </c>
      <c r="B17" s="57" t="s">
        <v>81</v>
      </c>
      <c r="C17" s="86">
        <v>65776.23</v>
      </c>
      <c r="D17" s="86">
        <v>44718.31</v>
      </c>
      <c r="E17" s="86">
        <v>55863.04</v>
      </c>
      <c r="F17" s="86">
        <v>64215.74</v>
      </c>
      <c r="G17" s="43">
        <f t="shared" si="0"/>
        <v>230573.31999999998</v>
      </c>
      <c r="H17" s="11"/>
      <c r="I17" s="9"/>
    </row>
    <row r="18" spans="1:9" ht="12.75">
      <c r="A18" s="13" t="s">
        <v>9</v>
      </c>
      <c r="B18" s="56" t="s">
        <v>77</v>
      </c>
      <c r="C18" s="87">
        <f>C19+C20</f>
        <v>517443.89</v>
      </c>
      <c r="D18" s="87">
        <f>D19+D20</f>
        <v>637650.71</v>
      </c>
      <c r="E18" s="87">
        <f>E19+E20</f>
        <v>657160.8400000001</v>
      </c>
      <c r="F18" s="87">
        <f>F19+F20</f>
        <v>590435.24</v>
      </c>
      <c r="G18" s="42">
        <f>G19+G20</f>
        <v>2402690.6799999997</v>
      </c>
      <c r="H18" s="11"/>
      <c r="I18" s="9"/>
    </row>
    <row r="19" spans="1:10" ht="12.75">
      <c r="A19" s="13" t="s">
        <v>10</v>
      </c>
      <c r="B19" s="57" t="s">
        <v>80</v>
      </c>
      <c r="C19" s="86">
        <v>165492.5</v>
      </c>
      <c r="D19" s="86">
        <v>203391.55</v>
      </c>
      <c r="E19" s="86">
        <v>201056.64</v>
      </c>
      <c r="F19" s="86">
        <v>196742</v>
      </c>
      <c r="G19" s="43">
        <f t="shared" si="0"/>
        <v>766682.69</v>
      </c>
      <c r="H19" s="16"/>
      <c r="I19" s="9"/>
      <c r="J19" s="78"/>
    </row>
    <row r="20" spans="1:10" ht="12.75">
      <c r="A20" s="13" t="s">
        <v>11</v>
      </c>
      <c r="B20" s="57" t="s">
        <v>81</v>
      </c>
      <c r="C20" s="86">
        <v>351951.39</v>
      </c>
      <c r="D20" s="86">
        <v>434259.16</v>
      </c>
      <c r="E20" s="86">
        <v>456104.2</v>
      </c>
      <c r="F20" s="86">
        <v>393693.24</v>
      </c>
      <c r="G20" s="43">
        <f t="shared" si="0"/>
        <v>1636007.99</v>
      </c>
      <c r="H20" s="11"/>
      <c r="I20" s="9"/>
      <c r="J20" s="78"/>
    </row>
    <row r="21" spans="1:10" ht="12.75">
      <c r="A21" s="13"/>
      <c r="B21" s="56" t="s">
        <v>78</v>
      </c>
      <c r="C21" s="15">
        <f>C22+C23</f>
        <v>835.33</v>
      </c>
      <c r="D21" s="15">
        <f>D22+D23</f>
        <v>3196.15</v>
      </c>
      <c r="E21" s="15">
        <f>E22+E23</f>
        <v>5337.93</v>
      </c>
      <c r="F21" s="15">
        <f>F22+F23</f>
        <v>4984.53</v>
      </c>
      <c r="G21" s="44">
        <f>G22+G23</f>
        <v>14353.939999999999</v>
      </c>
      <c r="H21" s="11"/>
      <c r="I21" s="9"/>
      <c r="J21" s="78"/>
    </row>
    <row r="22" spans="1:10" ht="12.75">
      <c r="A22" s="13" t="s">
        <v>12</v>
      </c>
      <c r="B22" s="57" t="s">
        <v>80</v>
      </c>
      <c r="C22" s="87">
        <v>0</v>
      </c>
      <c r="D22" s="87">
        <v>0</v>
      </c>
      <c r="E22" s="87">
        <v>0</v>
      </c>
      <c r="F22" s="87">
        <v>0</v>
      </c>
      <c r="G22" s="43">
        <f t="shared" si="0"/>
        <v>0</v>
      </c>
      <c r="H22" s="11"/>
      <c r="I22" s="9"/>
      <c r="J22" s="78"/>
    </row>
    <row r="23" spans="1:9" ht="12.75">
      <c r="A23" s="13"/>
      <c r="B23" s="57" t="s">
        <v>81</v>
      </c>
      <c r="C23" s="87">
        <v>835.33</v>
      </c>
      <c r="D23" s="87">
        <v>3196.15</v>
      </c>
      <c r="E23" s="87">
        <v>5337.93</v>
      </c>
      <c r="F23" s="87">
        <v>4984.53</v>
      </c>
      <c r="G23" s="43">
        <f t="shared" si="0"/>
        <v>14353.939999999999</v>
      </c>
      <c r="H23" s="11"/>
      <c r="I23" s="9"/>
    </row>
    <row r="24" spans="1:9" ht="12.75">
      <c r="A24" s="13"/>
      <c r="B24" s="56" t="s">
        <v>79</v>
      </c>
      <c r="C24" s="87">
        <f>C25+C26</f>
        <v>5145.59</v>
      </c>
      <c r="D24" s="87">
        <f>D25+D26</f>
        <v>4334.37</v>
      </c>
      <c r="E24" s="87">
        <f>E25+E26</f>
        <v>4481</v>
      </c>
      <c r="F24" s="87">
        <f>F25+F26</f>
        <v>4582.06</v>
      </c>
      <c r="G24" s="42">
        <f>G25+G26</f>
        <v>18543.02</v>
      </c>
      <c r="H24" s="11"/>
      <c r="I24" s="9"/>
    </row>
    <row r="25" spans="1:9" ht="12.75">
      <c r="A25" s="13"/>
      <c r="B25" s="57" t="s">
        <v>80</v>
      </c>
      <c r="C25" s="87">
        <v>5145.59</v>
      </c>
      <c r="D25" s="87">
        <v>4334.37</v>
      </c>
      <c r="E25" s="87">
        <v>4481</v>
      </c>
      <c r="F25" s="87">
        <v>4582.06</v>
      </c>
      <c r="G25" s="43">
        <f t="shared" si="0"/>
        <v>18543.02</v>
      </c>
      <c r="H25" s="11"/>
      <c r="I25" s="9"/>
    </row>
    <row r="26" spans="1:9" ht="12.75">
      <c r="A26" s="13"/>
      <c r="B26" s="57" t="s">
        <v>81</v>
      </c>
      <c r="C26" s="87">
        <v>0</v>
      </c>
      <c r="D26" s="87">
        <v>0</v>
      </c>
      <c r="E26" s="87">
        <v>0</v>
      </c>
      <c r="F26" s="87">
        <v>0</v>
      </c>
      <c r="G26" s="43">
        <f>+C26+D26+E26+F26</f>
        <v>0</v>
      </c>
      <c r="H26" s="11"/>
      <c r="I26" s="9"/>
    </row>
    <row r="27" spans="1:13" ht="12.75">
      <c r="A27" s="17"/>
      <c r="B27" s="73" t="s">
        <v>71</v>
      </c>
      <c r="C27" s="71">
        <f>+C28+C38+C60+C66+C71+C74+C77+C79+C82</f>
        <v>736926.65</v>
      </c>
      <c r="D27" s="71">
        <f>+D28+D38+D60+D66+D71+D74+D77+D79+D82</f>
        <v>405957.6</v>
      </c>
      <c r="E27" s="71">
        <f>+E28+E38+E60+E66+E71+E74+E77+E79+E82</f>
        <v>551132.72</v>
      </c>
      <c r="F27" s="71">
        <f>+F28+F38+F60+F66+F71+F74+F77+F79+F82</f>
        <v>528789.6099999999</v>
      </c>
      <c r="G27" s="72">
        <f>+G28+G38+G60+G66+G71+G74+G77+G79+G82</f>
        <v>1885091.98</v>
      </c>
      <c r="H27" s="11"/>
      <c r="I27" s="9"/>
      <c r="J27" s="50"/>
      <c r="K27" s="50"/>
      <c r="L27" s="50"/>
      <c r="M27" s="50"/>
    </row>
    <row r="28" spans="1:12" ht="38.25">
      <c r="A28" s="18" t="s">
        <v>13</v>
      </c>
      <c r="B28" s="58" t="s">
        <v>82</v>
      </c>
      <c r="C28" s="74">
        <f>C29+C30+C31+C32+C33+C34+C35+C36+C37</f>
        <v>151170.40999999997</v>
      </c>
      <c r="D28" s="74">
        <f>D29+D30+D31+D32+D33+D34+D35+D36+D37</f>
        <v>175456.8</v>
      </c>
      <c r="E28" s="74">
        <f>E29+E30+E31+E32+E33+E34+E35+E36+E37</f>
        <v>149374.02</v>
      </c>
      <c r="F28" s="74">
        <f>F29+F30+F31+F32+F33+F34+F35+F36+F37</f>
        <v>165321.43</v>
      </c>
      <c r="G28" s="75">
        <f>+G29+G30+G31+G32+G33+G34+G35+G37</f>
        <v>625721.01</v>
      </c>
      <c r="H28" s="11"/>
      <c r="I28" s="9"/>
      <c r="J28" s="9"/>
      <c r="K28" s="9"/>
      <c r="L28" s="9"/>
    </row>
    <row r="29" spans="1:9" ht="12.75">
      <c r="A29" s="18" t="s">
        <v>14</v>
      </c>
      <c r="B29" s="57" t="s">
        <v>15</v>
      </c>
      <c r="C29" s="86">
        <v>23650.77</v>
      </c>
      <c r="D29" s="86">
        <v>23650.77</v>
      </c>
      <c r="E29" s="86">
        <v>23650.77</v>
      </c>
      <c r="F29" s="86">
        <v>23650.77</v>
      </c>
      <c r="G29" s="45">
        <f aca="true" t="shared" si="1" ref="G29:G37">+C29+D29+E29+F29</f>
        <v>94603.08</v>
      </c>
      <c r="H29" s="16"/>
      <c r="I29" s="9"/>
    </row>
    <row r="30" spans="1:9" ht="12.75">
      <c r="A30" s="18" t="s">
        <v>16</v>
      </c>
      <c r="B30" s="57" t="s">
        <v>108</v>
      </c>
      <c r="C30" s="86">
        <v>40315.24</v>
      </c>
      <c r="D30" s="86">
        <f>40315.24</f>
        <v>40315.24</v>
      </c>
      <c r="E30" s="86">
        <v>40315.24</v>
      </c>
      <c r="F30" s="86">
        <v>40315.24</v>
      </c>
      <c r="G30" s="45">
        <f t="shared" si="1"/>
        <v>161260.96</v>
      </c>
      <c r="H30" s="11"/>
      <c r="I30" s="9"/>
    </row>
    <row r="31" spans="1:9" ht="12.75">
      <c r="A31" s="18" t="s">
        <v>17</v>
      </c>
      <c r="B31" s="57" t="s">
        <v>83</v>
      </c>
      <c r="C31" s="86">
        <v>15241.99</v>
      </c>
      <c r="D31" s="86">
        <v>15569.28</v>
      </c>
      <c r="E31" s="86">
        <v>13412.18</v>
      </c>
      <c r="F31" s="86">
        <v>14383.15</v>
      </c>
      <c r="G31" s="45">
        <f t="shared" si="1"/>
        <v>58606.6</v>
      </c>
      <c r="H31" s="11"/>
      <c r="I31" s="9"/>
    </row>
    <row r="32" spans="1:9" ht="12.75">
      <c r="A32" s="18" t="s">
        <v>18</v>
      </c>
      <c r="B32" s="59" t="s">
        <v>84</v>
      </c>
      <c r="C32" s="86">
        <f>8011.5+837.48</f>
        <v>8848.98</v>
      </c>
      <c r="D32" s="86">
        <f>4500+1207.47</f>
        <v>5707.47</v>
      </c>
      <c r="E32" s="86">
        <v>4967.96</v>
      </c>
      <c r="F32" s="86">
        <f>5569.68+85.76</f>
        <v>5655.4400000000005</v>
      </c>
      <c r="G32" s="45">
        <f t="shared" si="1"/>
        <v>25179.85</v>
      </c>
      <c r="H32" s="11"/>
      <c r="I32" s="9"/>
    </row>
    <row r="33" spans="1:9" ht="12.75">
      <c r="A33" s="18" t="s">
        <v>19</v>
      </c>
      <c r="B33" s="57" t="s">
        <v>85</v>
      </c>
      <c r="C33" s="86">
        <f>613.7+7764.7+1645.5</f>
        <v>10023.9</v>
      </c>
      <c r="D33" s="86">
        <f>459.79+28936.4+5382.11</f>
        <v>34778.3</v>
      </c>
      <c r="E33" s="86">
        <v>4869.79</v>
      </c>
      <c r="F33" s="86">
        <v>23861.98</v>
      </c>
      <c r="G33" s="45">
        <f t="shared" si="1"/>
        <v>73533.97</v>
      </c>
      <c r="H33" s="11"/>
      <c r="I33" s="9"/>
    </row>
    <row r="34" spans="1:9" ht="12.75">
      <c r="A34" s="18" t="s">
        <v>20</v>
      </c>
      <c r="B34" s="57" t="s">
        <v>86</v>
      </c>
      <c r="C34" s="86">
        <v>8000</v>
      </c>
      <c r="D34" s="86">
        <v>8000</v>
      </c>
      <c r="E34" s="86">
        <v>8000</v>
      </c>
      <c r="F34" s="86">
        <v>8000</v>
      </c>
      <c r="G34" s="45">
        <f t="shared" si="1"/>
        <v>32000</v>
      </c>
      <c r="H34" s="11"/>
      <c r="I34" s="9"/>
    </row>
    <row r="35" spans="1:9" ht="12.75">
      <c r="A35" s="18" t="s">
        <v>21</v>
      </c>
      <c r="B35" s="57" t="s">
        <v>87</v>
      </c>
      <c r="C35" s="15">
        <v>0</v>
      </c>
      <c r="D35" s="15">
        <v>0</v>
      </c>
      <c r="E35" s="87">
        <v>0</v>
      </c>
      <c r="F35" s="87">
        <v>4131.59</v>
      </c>
      <c r="G35" s="45">
        <f t="shared" si="1"/>
        <v>4131.59</v>
      </c>
      <c r="H35" s="11"/>
      <c r="I35" s="9"/>
    </row>
    <row r="36" spans="1:9" ht="12.75">
      <c r="A36" s="18"/>
      <c r="B36" s="57" t="s">
        <v>88</v>
      </c>
      <c r="C36" s="15">
        <f>988.29</f>
        <v>988.29</v>
      </c>
      <c r="D36" s="15">
        <v>3334.5</v>
      </c>
      <c r="E36" s="87">
        <v>10056.84</v>
      </c>
      <c r="F36" s="87">
        <v>1222.02</v>
      </c>
      <c r="G36" s="45">
        <f>C36+D36+E36+F36</f>
        <v>15601.650000000001</v>
      </c>
      <c r="H36" s="11"/>
      <c r="I36" s="9"/>
    </row>
    <row r="37" spans="1:9" ht="12.75">
      <c r="A37" s="18" t="s">
        <v>22</v>
      </c>
      <c r="B37" s="57" t="s">
        <v>109</v>
      </c>
      <c r="C37" s="86">
        <v>44101.24</v>
      </c>
      <c r="D37" s="86">
        <v>44101.24</v>
      </c>
      <c r="E37" s="86">
        <v>44101.24</v>
      </c>
      <c r="F37" s="86">
        <v>44101.24</v>
      </c>
      <c r="G37" s="45">
        <f t="shared" si="1"/>
        <v>176404.96</v>
      </c>
      <c r="H37" s="11"/>
      <c r="I37" s="9"/>
    </row>
    <row r="38" spans="1:9" ht="25.5">
      <c r="A38" s="20">
        <v>2</v>
      </c>
      <c r="B38" s="58" t="s">
        <v>90</v>
      </c>
      <c r="C38" s="76">
        <f>C39+C41+C48+C49+C50+C51+C52+C53+C54+C55+C56+C57+C58+C40</f>
        <v>109700.05999999998</v>
      </c>
      <c r="D38" s="76">
        <f>D39+D41+D48+D49+D50+D51+D52+D53+D54+D55+D56+D57+D58+D40</f>
        <v>72099.10999999999</v>
      </c>
      <c r="E38" s="76">
        <f>E39+E41+E48+E49+E50+E51+E52+E53+E54+E55+E56+E57+E58+E40</f>
        <v>83966.20999999999</v>
      </c>
      <c r="F38" s="76">
        <f>F39+F41+F48+F49+F50+F51+F52+F53+F54+F55+F56+F57+F58+F40</f>
        <v>108264.26999999999</v>
      </c>
      <c r="G38" s="77">
        <f>C38+D38+E38+F38</f>
        <v>374029.65</v>
      </c>
      <c r="H38" s="83"/>
      <c r="I38" s="9"/>
    </row>
    <row r="39" spans="1:9" ht="12.75">
      <c r="A39" s="21"/>
      <c r="B39" s="84" t="s">
        <v>110</v>
      </c>
      <c r="C39" s="15">
        <v>0</v>
      </c>
      <c r="D39" s="76">
        <v>0</v>
      </c>
      <c r="E39" s="15">
        <v>0</v>
      </c>
      <c r="F39" s="15">
        <v>0</v>
      </c>
      <c r="G39" s="42">
        <f aca="true" t="shared" si="2" ref="G39:G54">C39+D39+E39+F39</f>
        <v>0</v>
      </c>
      <c r="H39" s="11"/>
      <c r="I39" s="9"/>
    </row>
    <row r="40" spans="1:9" ht="12.75">
      <c r="A40" s="21"/>
      <c r="B40" s="84" t="s">
        <v>89</v>
      </c>
      <c r="C40" s="15">
        <v>2308.55</v>
      </c>
      <c r="D40" s="76">
        <v>2331.95</v>
      </c>
      <c r="E40" s="15">
        <v>2211.28</v>
      </c>
      <c r="F40" s="15">
        <v>2200</v>
      </c>
      <c r="G40" s="42"/>
      <c r="H40" s="11"/>
      <c r="I40" s="9"/>
    </row>
    <row r="41" spans="1:9" ht="12.75">
      <c r="A41" s="21" t="s">
        <v>23</v>
      </c>
      <c r="B41" s="29" t="s">
        <v>56</v>
      </c>
      <c r="C41" s="15">
        <f>C42+C43+C44+C45+C46</f>
        <v>22417.57</v>
      </c>
      <c r="D41" s="76">
        <f>D42+D43+D44+D45+D46</f>
        <v>27316.87</v>
      </c>
      <c r="E41" s="15">
        <f>E42+E43+E44+E45+E46</f>
        <v>22792.28</v>
      </c>
      <c r="F41" s="15">
        <f>F42+F43+F44+F45+F46</f>
        <v>25170.43</v>
      </c>
      <c r="G41" s="44">
        <f>G42+G43+G44+G45+G46</f>
        <v>97697.15</v>
      </c>
      <c r="H41" s="11"/>
      <c r="I41" s="9"/>
    </row>
    <row r="42" spans="1:9" ht="12.75">
      <c r="A42" s="21"/>
      <c r="B42" s="29" t="s">
        <v>24</v>
      </c>
      <c r="C42" s="87">
        <v>4361.8</v>
      </c>
      <c r="D42" s="71">
        <v>10176.64</v>
      </c>
      <c r="E42" s="87">
        <v>5946.58</v>
      </c>
      <c r="F42" s="87">
        <v>6664.72</v>
      </c>
      <c r="G42" s="42">
        <f t="shared" si="2"/>
        <v>27149.739999999998</v>
      </c>
      <c r="H42" s="11"/>
      <c r="I42" s="9"/>
    </row>
    <row r="43" spans="1:9" ht="12.75">
      <c r="A43" s="21"/>
      <c r="B43" s="29" t="s">
        <v>57</v>
      </c>
      <c r="C43" s="87">
        <v>12657.56</v>
      </c>
      <c r="D43" s="71">
        <v>11751.59</v>
      </c>
      <c r="E43" s="87">
        <v>11165.16</v>
      </c>
      <c r="F43" s="87">
        <v>12828.87</v>
      </c>
      <c r="G43" s="42">
        <f t="shared" si="2"/>
        <v>48403.18</v>
      </c>
      <c r="H43" s="11"/>
      <c r="I43" s="9"/>
    </row>
    <row r="44" spans="1:9" ht="12.75">
      <c r="A44" s="21"/>
      <c r="B44" s="29" t="s">
        <v>58</v>
      </c>
      <c r="C44" s="15">
        <v>0</v>
      </c>
      <c r="D44" s="76">
        <v>0</v>
      </c>
      <c r="E44" s="15">
        <v>0</v>
      </c>
      <c r="F44" s="15">
        <v>0</v>
      </c>
      <c r="G44" s="42">
        <f t="shared" si="2"/>
        <v>0</v>
      </c>
      <c r="H44" s="11"/>
      <c r="I44" s="9"/>
    </row>
    <row r="45" spans="1:9" ht="12.75">
      <c r="A45" s="21"/>
      <c r="B45" s="29" t="s">
        <v>59</v>
      </c>
      <c r="C45" s="87">
        <v>3231.27</v>
      </c>
      <c r="D45" s="71">
        <v>3231.27</v>
      </c>
      <c r="E45" s="87">
        <v>3504.87</v>
      </c>
      <c r="F45" s="87">
        <v>3504.87</v>
      </c>
      <c r="G45" s="42">
        <f t="shared" si="2"/>
        <v>13472.279999999999</v>
      </c>
      <c r="H45" s="11"/>
      <c r="I45" s="9"/>
    </row>
    <row r="46" spans="1:9" ht="12.75">
      <c r="A46" s="21"/>
      <c r="B46" s="29" t="s">
        <v>25</v>
      </c>
      <c r="C46" s="86">
        <v>2166.94</v>
      </c>
      <c r="D46" s="88">
        <v>2157.37</v>
      </c>
      <c r="E46" s="86">
        <v>2175.67</v>
      </c>
      <c r="F46" s="86">
        <v>2171.97</v>
      </c>
      <c r="G46" s="42">
        <f t="shared" si="2"/>
        <v>8671.949999999999</v>
      </c>
      <c r="H46" s="11"/>
      <c r="I46" s="9"/>
    </row>
    <row r="47" spans="1:9" ht="12.75">
      <c r="A47" s="21"/>
      <c r="B47" s="29" t="s">
        <v>91</v>
      </c>
      <c r="C47" s="86">
        <v>0</v>
      </c>
      <c r="D47" s="88">
        <v>0</v>
      </c>
      <c r="E47" s="86">
        <v>0</v>
      </c>
      <c r="F47" s="86">
        <v>0</v>
      </c>
      <c r="G47" s="42">
        <f t="shared" si="2"/>
        <v>0</v>
      </c>
      <c r="H47" s="11"/>
      <c r="I47" s="9"/>
    </row>
    <row r="48" spans="1:9" ht="12.75">
      <c r="A48" s="21"/>
      <c r="B48" s="29" t="s">
        <v>60</v>
      </c>
      <c r="C48" s="15">
        <v>2975.96</v>
      </c>
      <c r="D48" s="76">
        <v>63</v>
      </c>
      <c r="E48" s="15">
        <v>0</v>
      </c>
      <c r="F48" s="15">
        <v>318.71</v>
      </c>
      <c r="G48" s="42">
        <f t="shared" si="2"/>
        <v>3357.67</v>
      </c>
      <c r="H48" s="11"/>
      <c r="I48" s="9"/>
    </row>
    <row r="49" spans="1:9" ht="12.75">
      <c r="A49" s="21"/>
      <c r="B49" s="29" t="s">
        <v>61</v>
      </c>
      <c r="C49" s="15">
        <v>0</v>
      </c>
      <c r="D49" s="76">
        <v>0</v>
      </c>
      <c r="E49" s="15">
        <v>0</v>
      </c>
      <c r="F49" s="15">
        <v>0</v>
      </c>
      <c r="G49" s="42">
        <f t="shared" si="2"/>
        <v>0</v>
      </c>
      <c r="H49" s="11"/>
      <c r="I49" s="9"/>
    </row>
    <row r="50" spans="1:9" ht="12.75">
      <c r="A50" s="21" t="s">
        <v>26</v>
      </c>
      <c r="B50" s="29" t="s">
        <v>27</v>
      </c>
      <c r="C50" s="86">
        <v>8400.02</v>
      </c>
      <c r="D50" s="88">
        <v>4394.69</v>
      </c>
      <c r="E50" s="15">
        <v>9220.66</v>
      </c>
      <c r="F50" s="86">
        <v>7558.35</v>
      </c>
      <c r="G50" s="42">
        <f t="shared" si="2"/>
        <v>29573.72</v>
      </c>
      <c r="H50" s="11"/>
      <c r="I50" s="9"/>
    </row>
    <row r="51" spans="1:9" ht="12.75">
      <c r="A51" s="21"/>
      <c r="B51" s="29" t="s">
        <v>28</v>
      </c>
      <c r="C51" s="86">
        <v>56326.59</v>
      </c>
      <c r="D51" s="76">
        <v>26669.59</v>
      </c>
      <c r="E51" s="15">
        <v>41959.23</v>
      </c>
      <c r="F51" s="15">
        <v>50154.94</v>
      </c>
      <c r="G51" s="42">
        <f t="shared" si="2"/>
        <v>175110.35</v>
      </c>
      <c r="H51" s="11"/>
      <c r="I51" s="9"/>
    </row>
    <row r="52" spans="1:9" ht="12.75">
      <c r="A52" s="21" t="s">
        <v>29</v>
      </c>
      <c r="B52" s="29" t="s">
        <v>30</v>
      </c>
      <c r="C52" s="87">
        <v>1711.29</v>
      </c>
      <c r="D52" s="87">
        <v>3194.17</v>
      </c>
      <c r="E52" s="87">
        <v>1803.7</v>
      </c>
      <c r="F52" s="87">
        <v>11626.67</v>
      </c>
      <c r="G52" s="42">
        <f t="shared" si="2"/>
        <v>18335.83</v>
      </c>
      <c r="H52" s="11"/>
      <c r="I52" s="9"/>
    </row>
    <row r="53" spans="1:9" ht="12.75">
      <c r="A53" s="21"/>
      <c r="B53" s="29" t="s">
        <v>62</v>
      </c>
      <c r="C53" s="87">
        <v>0</v>
      </c>
      <c r="D53" s="15">
        <v>800.94</v>
      </c>
      <c r="E53" s="15">
        <v>39.06</v>
      </c>
      <c r="F53" s="87">
        <v>0</v>
      </c>
      <c r="G53" s="42">
        <f t="shared" si="2"/>
        <v>840</v>
      </c>
      <c r="H53" s="11"/>
      <c r="I53" s="9"/>
    </row>
    <row r="54" spans="1:9" ht="12.75">
      <c r="A54" s="21"/>
      <c r="B54" s="29" t="s">
        <v>63</v>
      </c>
      <c r="C54" s="15">
        <v>0</v>
      </c>
      <c r="D54" s="15">
        <v>0</v>
      </c>
      <c r="E54" s="15">
        <v>0</v>
      </c>
      <c r="F54" s="15">
        <v>0</v>
      </c>
      <c r="G54" s="42">
        <f t="shared" si="2"/>
        <v>0</v>
      </c>
      <c r="H54" s="11"/>
      <c r="I54" s="9"/>
    </row>
    <row r="55" spans="1:11" ht="12.75">
      <c r="A55" s="21"/>
      <c r="B55" s="29" t="s">
        <v>64</v>
      </c>
      <c r="C55" s="15">
        <v>3786.9</v>
      </c>
      <c r="D55" s="76">
        <v>0</v>
      </c>
      <c r="E55" s="15">
        <v>1940</v>
      </c>
      <c r="F55" s="15">
        <v>1920</v>
      </c>
      <c r="G55" s="42">
        <f>C55+D55+E55+F55</f>
        <v>7646.9</v>
      </c>
      <c r="H55" s="11"/>
      <c r="I55" s="9"/>
      <c r="K55" s="22"/>
    </row>
    <row r="56" spans="1:9" ht="12.75">
      <c r="A56" s="21"/>
      <c r="B56" s="29" t="s">
        <v>65</v>
      </c>
      <c r="C56" s="87">
        <v>11773.18</v>
      </c>
      <c r="D56" s="71">
        <f>5552.3+1775.6</f>
        <v>7327.9</v>
      </c>
      <c r="E56" s="15">
        <v>4000</v>
      </c>
      <c r="F56" s="15">
        <v>9315.17</v>
      </c>
      <c r="G56" s="42">
        <f>C56+D56+E56+F56</f>
        <v>32416.25</v>
      </c>
      <c r="H56" s="11"/>
      <c r="I56" s="9"/>
    </row>
    <row r="57" spans="1:9" ht="12.75">
      <c r="A57" s="21"/>
      <c r="B57" s="29" t="s">
        <v>66</v>
      </c>
      <c r="C57" s="15">
        <v>0</v>
      </c>
      <c r="D57" s="15">
        <v>0</v>
      </c>
      <c r="E57" s="15">
        <v>0</v>
      </c>
      <c r="F57" s="15">
        <v>0</v>
      </c>
      <c r="G57" s="42">
        <f>C57+D57+E57+F57</f>
        <v>0</v>
      </c>
      <c r="H57" s="11"/>
      <c r="I57" s="9"/>
    </row>
    <row r="58" spans="1:9" ht="12.75">
      <c r="A58" s="21"/>
      <c r="B58" s="29" t="s">
        <v>67</v>
      </c>
      <c r="C58" s="15">
        <v>0</v>
      </c>
      <c r="D58" s="15">
        <v>0</v>
      </c>
      <c r="E58" s="15">
        <v>0</v>
      </c>
      <c r="F58" s="15">
        <v>0</v>
      </c>
      <c r="G58" s="42">
        <f>C58+D58+E58+F58</f>
        <v>0</v>
      </c>
      <c r="H58" s="11"/>
      <c r="I58" s="9"/>
    </row>
    <row r="59" spans="1:9" ht="12.75">
      <c r="A59" s="21"/>
      <c r="B59" s="29" t="s">
        <v>111</v>
      </c>
      <c r="C59" s="15"/>
      <c r="D59" s="15"/>
      <c r="E59" s="15">
        <v>0</v>
      </c>
      <c r="F59" s="15"/>
      <c r="G59" s="42"/>
      <c r="H59" s="11"/>
      <c r="I59" s="9"/>
    </row>
    <row r="60" spans="1:9" ht="25.5">
      <c r="A60" s="20">
        <v>3</v>
      </c>
      <c r="B60" s="58" t="s">
        <v>92</v>
      </c>
      <c r="C60" s="76">
        <f>C61+C62+C63+C64+C65</f>
        <v>218041.13999999998</v>
      </c>
      <c r="D60" s="76">
        <f>D61+D62+D63+D64+D65</f>
        <v>10548.76</v>
      </c>
      <c r="E60" s="76">
        <f>E61+E62+E63+E64+E65</f>
        <v>198856.05</v>
      </c>
      <c r="F60" s="76">
        <f>F61+F62+F63+F64+F65</f>
        <v>60048.57000000001</v>
      </c>
      <c r="G60" s="77">
        <f>G61+G62+G63+G64+G65</f>
        <v>165381.57</v>
      </c>
      <c r="H60" s="11"/>
      <c r="I60" s="9"/>
    </row>
    <row r="61" spans="1:9" ht="12.75">
      <c r="A61" s="21" t="s">
        <v>31</v>
      </c>
      <c r="B61" s="57" t="s">
        <v>93</v>
      </c>
      <c r="C61" s="86">
        <v>10734.05</v>
      </c>
      <c r="D61" s="86">
        <v>9073.14</v>
      </c>
      <c r="E61" s="86">
        <v>55765</v>
      </c>
      <c r="F61" s="86">
        <v>54483.58</v>
      </c>
      <c r="G61" s="42">
        <f>+C61+D61+E61+F61</f>
        <v>130055.77</v>
      </c>
      <c r="H61" s="11"/>
      <c r="I61" s="9"/>
    </row>
    <row r="62" spans="1:9" ht="12.75">
      <c r="A62" s="21" t="s">
        <v>32</v>
      </c>
      <c r="B62" s="57" t="s">
        <v>94</v>
      </c>
      <c r="C62" s="86">
        <v>1500</v>
      </c>
      <c r="D62" s="86">
        <v>603.62</v>
      </c>
      <c r="E62" s="86">
        <v>603.62</v>
      </c>
      <c r="F62" s="86">
        <v>603.62</v>
      </c>
      <c r="G62" s="42">
        <f>+C62+D62+E62+F62</f>
        <v>3310.8599999999997</v>
      </c>
      <c r="H62" s="11"/>
      <c r="I62" s="9"/>
    </row>
    <row r="63" spans="1:9" ht="12.75">
      <c r="A63" s="21" t="s">
        <v>33</v>
      </c>
      <c r="B63" s="57" t="s">
        <v>95</v>
      </c>
      <c r="C63" s="15">
        <f>15526.58+10654.99</f>
        <v>26181.57</v>
      </c>
      <c r="D63" s="15">
        <v>872</v>
      </c>
      <c r="E63" s="15">
        <v>0</v>
      </c>
      <c r="F63" s="15">
        <v>4961.37</v>
      </c>
      <c r="G63" s="42">
        <f>+C63+D63+E63+F63</f>
        <v>32014.94</v>
      </c>
      <c r="H63" s="11"/>
      <c r="I63" s="9"/>
    </row>
    <row r="64" spans="1:9" ht="12.75">
      <c r="A64" s="21" t="s">
        <v>34</v>
      </c>
      <c r="B64" s="57" t="s">
        <v>96</v>
      </c>
      <c r="C64" s="15">
        <v>0</v>
      </c>
      <c r="D64" s="15">
        <v>0</v>
      </c>
      <c r="E64" s="15">
        <v>0</v>
      </c>
      <c r="F64" s="15">
        <v>0</v>
      </c>
      <c r="G64" s="42">
        <f>+C64+D64+E64+F64</f>
        <v>0</v>
      </c>
      <c r="H64" s="11"/>
      <c r="I64" s="9"/>
    </row>
    <row r="65" spans="1:9" ht="12.75">
      <c r="A65" s="19"/>
      <c r="B65" s="57" t="s">
        <v>97</v>
      </c>
      <c r="C65" s="15">
        <v>179625.52</v>
      </c>
      <c r="D65" s="15">
        <v>0</v>
      </c>
      <c r="E65" s="15">
        <v>142487.43</v>
      </c>
      <c r="F65" s="15">
        <v>0</v>
      </c>
      <c r="G65" s="42"/>
      <c r="H65" s="11"/>
      <c r="I65" s="9"/>
    </row>
    <row r="66" spans="1:9" ht="12.75">
      <c r="A66" s="20">
        <v>4</v>
      </c>
      <c r="B66" s="56" t="s">
        <v>98</v>
      </c>
      <c r="C66" s="76">
        <f>C67+C68+C69+C70</f>
        <v>2984.6600000000003</v>
      </c>
      <c r="D66" s="76">
        <f>D67+D68+D69+D70</f>
        <v>1588.94</v>
      </c>
      <c r="E66" s="76">
        <f>E67+E68+E69+E70</f>
        <v>3062.97</v>
      </c>
      <c r="F66" s="76">
        <f>F67+F68+F69+F70</f>
        <v>11880.72</v>
      </c>
      <c r="G66" s="77">
        <f>G67+G68+G69+G70</f>
        <v>19517.29</v>
      </c>
      <c r="H66" s="11"/>
      <c r="I66" s="9"/>
    </row>
    <row r="67" spans="1:9" ht="12.75">
      <c r="A67" s="20"/>
      <c r="B67" s="57" t="s">
        <v>112</v>
      </c>
      <c r="C67" s="86">
        <v>2374.26</v>
      </c>
      <c r="D67" s="86">
        <v>1588.94</v>
      </c>
      <c r="E67" s="86">
        <v>3062.97</v>
      </c>
      <c r="F67" s="86">
        <v>11330.72</v>
      </c>
      <c r="G67" s="44">
        <f>C67+D67+E67+F67</f>
        <v>18356.89</v>
      </c>
      <c r="H67" s="11"/>
      <c r="I67" s="9"/>
    </row>
    <row r="68" spans="1:9" ht="12.75">
      <c r="A68" s="20"/>
      <c r="B68" s="57" t="s">
        <v>68</v>
      </c>
      <c r="C68" s="87">
        <v>0</v>
      </c>
      <c r="D68" s="15">
        <v>0</v>
      </c>
      <c r="E68" s="15">
        <v>0</v>
      </c>
      <c r="F68" s="87">
        <v>550</v>
      </c>
      <c r="G68" s="44">
        <f>C68+D68+E68+F68</f>
        <v>550</v>
      </c>
      <c r="H68" s="11"/>
      <c r="I68" s="9"/>
    </row>
    <row r="69" spans="1:9" ht="12.75">
      <c r="A69" s="20"/>
      <c r="B69" s="57" t="s">
        <v>113</v>
      </c>
      <c r="C69" s="15">
        <v>610.4</v>
      </c>
      <c r="D69" s="15">
        <v>0</v>
      </c>
      <c r="E69" s="15">
        <v>0</v>
      </c>
      <c r="F69" s="15">
        <v>0</v>
      </c>
      <c r="G69" s="44">
        <f>C69+D69+E69+F69</f>
        <v>610.4</v>
      </c>
      <c r="H69" s="11"/>
      <c r="I69" s="9"/>
    </row>
    <row r="70" spans="1:9" ht="12.75">
      <c r="A70" s="20"/>
      <c r="B70" s="57" t="s">
        <v>114</v>
      </c>
      <c r="C70" s="87">
        <v>0</v>
      </c>
      <c r="D70" s="87">
        <v>0</v>
      </c>
      <c r="E70" s="87">
        <v>0</v>
      </c>
      <c r="F70" s="87">
        <v>0</v>
      </c>
      <c r="G70" s="44">
        <f>C70+D70+E70+F70</f>
        <v>0</v>
      </c>
      <c r="H70" s="11"/>
      <c r="I70" s="9"/>
    </row>
    <row r="71" spans="1:9" ht="12.75">
      <c r="A71" s="20">
        <v>5</v>
      </c>
      <c r="B71" s="56" t="s">
        <v>106</v>
      </c>
      <c r="C71" s="76">
        <f>C72+C73</f>
        <v>207005.09</v>
      </c>
      <c r="D71" s="76">
        <f>D72+D73</f>
        <v>92166.94</v>
      </c>
      <c r="E71" s="76">
        <f>E72+E73</f>
        <v>81914.89</v>
      </c>
      <c r="F71" s="76">
        <f>F72+F73</f>
        <v>144764.8</v>
      </c>
      <c r="G71" s="77">
        <f>G72+G73</f>
        <v>525851.72</v>
      </c>
      <c r="H71" s="11"/>
      <c r="I71" s="9"/>
    </row>
    <row r="72" spans="1:9" ht="12.75">
      <c r="A72" s="21" t="s">
        <v>35</v>
      </c>
      <c r="B72" s="29" t="s">
        <v>36</v>
      </c>
      <c r="C72" s="87">
        <v>206305.09</v>
      </c>
      <c r="D72" s="87">
        <v>81966.94</v>
      </c>
      <c r="E72" s="87">
        <v>62652.89</v>
      </c>
      <c r="F72" s="15">
        <v>134094.8</v>
      </c>
      <c r="G72" s="42">
        <f>+C72+D72+E72+F72</f>
        <v>485019.72000000003</v>
      </c>
      <c r="H72" s="11"/>
      <c r="I72" s="9"/>
    </row>
    <row r="73" spans="1:9" ht="12.75">
      <c r="A73" s="21" t="s">
        <v>37</v>
      </c>
      <c r="B73" s="29" t="s">
        <v>38</v>
      </c>
      <c r="C73" s="87">
        <v>700</v>
      </c>
      <c r="D73" s="87">
        <v>10200</v>
      </c>
      <c r="E73" s="87">
        <v>19262</v>
      </c>
      <c r="F73" s="87">
        <v>10670</v>
      </c>
      <c r="G73" s="42">
        <f>+C73+D73+E73+F73</f>
        <v>40832</v>
      </c>
      <c r="H73" s="11"/>
      <c r="I73" s="9"/>
    </row>
    <row r="74" spans="1:9" ht="12.75">
      <c r="A74" s="20">
        <v>6</v>
      </c>
      <c r="B74" s="56" t="s">
        <v>107</v>
      </c>
      <c r="C74" s="76">
        <f>C75+C76</f>
        <v>0</v>
      </c>
      <c r="D74" s="76">
        <f>D75+D76</f>
        <v>8982.77</v>
      </c>
      <c r="E74" s="76">
        <f>E75+E76</f>
        <v>576.3</v>
      </c>
      <c r="F74" s="76">
        <f>F75+F76</f>
        <v>2630</v>
      </c>
      <c r="G74" s="77">
        <f>G75+G76</f>
        <v>12189.07</v>
      </c>
      <c r="H74" s="11"/>
      <c r="I74" s="9"/>
    </row>
    <row r="75" spans="1:9" ht="12.75">
      <c r="A75" s="21" t="s">
        <v>39</v>
      </c>
      <c r="B75" s="60" t="s">
        <v>99</v>
      </c>
      <c r="C75" s="87">
        <v>0</v>
      </c>
      <c r="D75" s="87">
        <v>8982.77</v>
      </c>
      <c r="E75" s="87">
        <v>0</v>
      </c>
      <c r="F75" s="87">
        <v>0</v>
      </c>
      <c r="G75" s="42">
        <f>+C75+D75+E75+F75</f>
        <v>8982.77</v>
      </c>
      <c r="H75" s="11"/>
      <c r="I75" s="9"/>
    </row>
    <row r="76" spans="1:9" ht="12.75">
      <c r="A76" s="21" t="s">
        <v>40</v>
      </c>
      <c r="B76" s="60" t="s">
        <v>100</v>
      </c>
      <c r="C76" s="15">
        <v>0</v>
      </c>
      <c r="D76" s="87">
        <v>0</v>
      </c>
      <c r="E76" s="87">
        <v>576.3</v>
      </c>
      <c r="F76" s="87">
        <v>2630</v>
      </c>
      <c r="G76" s="42">
        <f>C76+D76+E76+F76</f>
        <v>3206.3</v>
      </c>
      <c r="H76" s="11"/>
      <c r="I76" s="9"/>
    </row>
    <row r="77" spans="1:9" ht="12.75">
      <c r="A77" s="20">
        <v>7</v>
      </c>
      <c r="B77" s="56" t="s">
        <v>101</v>
      </c>
      <c r="C77" s="76">
        <f>C78</f>
        <v>0</v>
      </c>
      <c r="D77" s="76">
        <f>D78</f>
        <v>3432</v>
      </c>
      <c r="E77" s="76">
        <v>4500</v>
      </c>
      <c r="F77" s="76">
        <f>F78</f>
        <v>6942</v>
      </c>
      <c r="G77" s="77">
        <f>G78</f>
        <v>14874</v>
      </c>
      <c r="H77" s="11"/>
      <c r="I77" s="9"/>
    </row>
    <row r="78" spans="1:9" ht="12.75">
      <c r="A78" s="21" t="s">
        <v>41</v>
      </c>
      <c r="B78" s="60" t="s">
        <v>102</v>
      </c>
      <c r="C78" s="15">
        <v>0</v>
      </c>
      <c r="D78" s="15">
        <v>3432</v>
      </c>
      <c r="E78" s="15">
        <v>4500</v>
      </c>
      <c r="F78" s="15">
        <v>6942</v>
      </c>
      <c r="G78" s="42">
        <f>+C78+D78+E78+F78</f>
        <v>14874</v>
      </c>
      <c r="H78" s="11"/>
      <c r="I78" s="9"/>
    </row>
    <row r="79" spans="1:9" ht="12.75">
      <c r="A79" s="20">
        <v>8</v>
      </c>
      <c r="B79" s="56" t="s">
        <v>103</v>
      </c>
      <c r="C79" s="76">
        <f>C80+C81</f>
        <v>40314</v>
      </c>
      <c r="D79" s="76">
        <f>D80+D81</f>
        <v>27229.87</v>
      </c>
      <c r="E79" s="76">
        <f>E80+E81</f>
        <v>14429.869999999999</v>
      </c>
      <c r="F79" s="76">
        <f>F80+F81</f>
        <v>14485.41</v>
      </c>
      <c r="G79" s="77">
        <f>G80+G81</f>
        <v>96459.15</v>
      </c>
      <c r="H79" s="11"/>
      <c r="I79" s="9"/>
    </row>
    <row r="80" spans="1:9" ht="12.75">
      <c r="A80" s="21" t="s">
        <v>42</v>
      </c>
      <c r="B80" s="60" t="s">
        <v>104</v>
      </c>
      <c r="C80" s="87">
        <v>29814</v>
      </c>
      <c r="D80" s="87">
        <v>16729.87</v>
      </c>
      <c r="E80" s="87">
        <v>3929.87</v>
      </c>
      <c r="F80" s="87">
        <v>3985.41</v>
      </c>
      <c r="G80" s="42">
        <f>+C80+D80+E80+F80</f>
        <v>54459.149999999994</v>
      </c>
      <c r="H80" s="11"/>
      <c r="I80" s="9"/>
    </row>
    <row r="81" spans="1:9" ht="12.75">
      <c r="A81" s="21" t="s">
        <v>43</v>
      </c>
      <c r="B81" s="60" t="s">
        <v>105</v>
      </c>
      <c r="C81" s="15">
        <v>10500</v>
      </c>
      <c r="D81" s="15">
        <v>10500</v>
      </c>
      <c r="E81" s="15">
        <v>10500</v>
      </c>
      <c r="F81" s="15">
        <v>10500</v>
      </c>
      <c r="G81" s="42">
        <f>+C81+D81+E81+F81</f>
        <v>42000</v>
      </c>
      <c r="H81" s="11"/>
      <c r="I81" s="9"/>
    </row>
    <row r="82" spans="1:9" ht="12.75">
      <c r="A82" s="20">
        <v>9</v>
      </c>
      <c r="B82" s="56" t="s">
        <v>44</v>
      </c>
      <c r="C82" s="76">
        <f>+C83+C84</f>
        <v>7711.29</v>
      </c>
      <c r="D82" s="76">
        <f>+D83+D84</f>
        <v>14452.41</v>
      </c>
      <c r="E82" s="76">
        <f>+E83+E84</f>
        <v>14452.41</v>
      </c>
      <c r="F82" s="76">
        <f>+F83+F84</f>
        <v>14452.41</v>
      </c>
      <c r="G82" s="77">
        <f>+G83+G84</f>
        <v>51068.520000000004</v>
      </c>
      <c r="H82" s="11"/>
      <c r="I82" s="9"/>
    </row>
    <row r="83" spans="1:9" ht="22.5">
      <c r="A83" s="21" t="s">
        <v>45</v>
      </c>
      <c r="B83" s="29" t="s">
        <v>46</v>
      </c>
      <c r="C83" s="15">
        <v>0</v>
      </c>
      <c r="D83" s="15">
        <v>0</v>
      </c>
      <c r="E83" s="15">
        <v>0</v>
      </c>
      <c r="F83" s="15">
        <v>0</v>
      </c>
      <c r="G83" s="42">
        <f>+C83+D83+E83+F83</f>
        <v>0</v>
      </c>
      <c r="H83" s="11"/>
      <c r="I83" s="9"/>
    </row>
    <row r="84" spans="1:9" ht="13.5" thickBot="1">
      <c r="A84" s="21" t="s">
        <v>47</v>
      </c>
      <c r="B84" s="49" t="s">
        <v>48</v>
      </c>
      <c r="C84" s="34">
        <v>7711.29</v>
      </c>
      <c r="D84" s="34">
        <v>14452.41</v>
      </c>
      <c r="E84" s="34">
        <v>14452.41</v>
      </c>
      <c r="F84" s="34">
        <v>14452.41</v>
      </c>
      <c r="G84" s="79">
        <f>+C84+D84+E84+F84</f>
        <v>51068.520000000004</v>
      </c>
      <c r="H84" s="11"/>
      <c r="I84" s="9"/>
    </row>
    <row r="85" spans="2:9" ht="12.75">
      <c r="B85" s="33" t="s">
        <v>117</v>
      </c>
      <c r="C85" s="35"/>
      <c r="D85" s="35"/>
      <c r="E85" s="35"/>
      <c r="F85" s="35"/>
      <c r="G85" s="36"/>
      <c r="H85" s="8"/>
      <c r="I85" s="6"/>
    </row>
    <row r="86" spans="2:9" ht="8.25" customHeight="1">
      <c r="B86" s="33"/>
      <c r="C86" s="35"/>
      <c r="D86" s="35"/>
      <c r="E86" s="35"/>
      <c r="F86" s="35"/>
      <c r="G86" s="36"/>
      <c r="H86" s="8"/>
      <c r="I86" s="6"/>
    </row>
    <row r="87" spans="2:9" ht="11.25" customHeight="1">
      <c r="B87" s="33" t="s">
        <v>49</v>
      </c>
      <c r="C87" s="35"/>
      <c r="D87" s="35"/>
      <c r="E87" s="35"/>
      <c r="F87" s="35"/>
      <c r="G87" s="36"/>
      <c r="H87" s="8"/>
      <c r="I87" s="6"/>
    </row>
    <row r="88" spans="2:9" ht="12.75">
      <c r="B88" s="33" t="s">
        <v>50</v>
      </c>
      <c r="C88" s="80" t="s">
        <v>51</v>
      </c>
      <c r="D88" s="80"/>
      <c r="E88" s="61" t="s">
        <v>74</v>
      </c>
      <c r="F88" s="37"/>
      <c r="G88" s="62" t="s">
        <v>118</v>
      </c>
      <c r="H88" s="23"/>
      <c r="I88" s="24"/>
    </row>
    <row r="89" spans="2:9" ht="12.75">
      <c r="B89" s="38" t="s">
        <v>52</v>
      </c>
      <c r="C89" s="81" t="s">
        <v>53</v>
      </c>
      <c r="D89" s="81"/>
      <c r="E89" s="61" t="s">
        <v>75</v>
      </c>
      <c r="F89" s="51"/>
      <c r="G89" s="63" t="s">
        <v>119</v>
      </c>
      <c r="H89" s="23"/>
      <c r="I89" s="24"/>
    </row>
    <row r="90" spans="2:9" ht="13.5" thickBot="1">
      <c r="B90" s="39"/>
      <c r="C90" s="90" t="s">
        <v>54</v>
      </c>
      <c r="D90" s="90"/>
      <c r="E90" s="40"/>
      <c r="F90" s="40"/>
      <c r="G90" s="41"/>
      <c r="H90" s="23"/>
      <c r="I90" s="24"/>
    </row>
    <row r="91" ht="12.75">
      <c r="H91" s="23"/>
    </row>
    <row r="92" spans="4:8" ht="12.75">
      <c r="D92" s="25"/>
      <c r="H92" s="23"/>
    </row>
    <row r="93" ht="12.75">
      <c r="H93" s="23"/>
    </row>
    <row r="94" ht="12.75">
      <c r="H94" s="23"/>
    </row>
    <row r="95" spans="3:8" ht="15.75">
      <c r="C95" s="25"/>
      <c r="F95" s="26"/>
      <c r="H95" s="23"/>
    </row>
    <row r="96" ht="15.75">
      <c r="F96" s="26"/>
    </row>
    <row r="97" ht="12.75">
      <c r="B97" s="27"/>
    </row>
    <row r="98" spans="2:3" ht="12.75">
      <c r="B98" s="27"/>
      <c r="C98" s="25"/>
    </row>
    <row r="99" ht="12.75">
      <c r="B99" s="28"/>
    </row>
    <row r="100" ht="12.75">
      <c r="B100" s="28"/>
    </row>
    <row r="101" ht="12.75">
      <c r="B101" s="28"/>
    </row>
  </sheetData>
  <sheetProtection/>
  <mergeCells count="2">
    <mergeCell ref="B2:G2"/>
    <mergeCell ref="C90:D90"/>
  </mergeCells>
  <printOptions/>
  <pageMargins left="0.3937007874015748" right="0" top="0" bottom="0" header="0" footer="0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Valdir Anzolim</dc:creator>
  <cp:keywords/>
  <dc:description/>
  <cp:lastModifiedBy>Valdir Anzolim</cp:lastModifiedBy>
  <cp:lastPrinted>2022-09-09T17:11:55Z</cp:lastPrinted>
  <dcterms:created xsi:type="dcterms:W3CDTF">2018-01-05T18:28:07Z</dcterms:created>
  <dcterms:modified xsi:type="dcterms:W3CDTF">2022-09-12T17:22:53Z</dcterms:modified>
  <cp:category/>
  <cp:version/>
  <cp:contentType/>
  <cp:contentStatus/>
</cp:coreProperties>
</file>