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5390" activeTab="0"/>
  </bookViews>
  <sheets>
    <sheet name="1 quadrimestre 2021" sheetId="1" r:id="rId1"/>
  </sheets>
  <definedNames/>
  <calcPr fullCalcOnLoad="1"/>
</workbook>
</file>

<file path=xl/sharedStrings.xml><?xml version="1.0" encoding="utf-8"?>
<sst xmlns="http://schemas.openxmlformats.org/spreadsheetml/2006/main" count="128" uniqueCount="121">
  <si>
    <t>RECEITAS</t>
  </si>
  <si>
    <t>Repasse do Contrato de gestão</t>
  </si>
  <si>
    <t xml:space="preserve">Receitas financeiras </t>
  </si>
  <si>
    <t>TOTAL</t>
  </si>
  <si>
    <t>GESTÃO OPERACIONAL</t>
  </si>
  <si>
    <t>Recursos Humanos</t>
  </si>
  <si>
    <t>1.1.1.1</t>
  </si>
  <si>
    <t>1.1.1.1.1</t>
  </si>
  <si>
    <t>1.1.1.1.2</t>
  </si>
  <si>
    <t>1.1.1.2</t>
  </si>
  <si>
    <t>1.1.1.2.1</t>
  </si>
  <si>
    <t>1.1.1.2.2</t>
  </si>
  <si>
    <t>1.1.1.3</t>
  </si>
  <si>
    <t>1.2</t>
  </si>
  <si>
    <t>1.2.1</t>
  </si>
  <si>
    <t>Limpeza</t>
  </si>
  <si>
    <t>1.2.2</t>
  </si>
  <si>
    <t>1.2.3</t>
  </si>
  <si>
    <t>1.2.4</t>
  </si>
  <si>
    <t>1.2.5</t>
  </si>
  <si>
    <t>1.2.6</t>
  </si>
  <si>
    <t>1.2.7</t>
  </si>
  <si>
    <t>1.2.8</t>
  </si>
  <si>
    <t>2.2</t>
  </si>
  <si>
    <t>Àgua</t>
  </si>
  <si>
    <t>Telefone</t>
  </si>
  <si>
    <t>2.3</t>
  </si>
  <si>
    <t>Material de consumo, escritório e limpeza, etc...)</t>
  </si>
  <si>
    <t>Despesas tributárias e financeiras</t>
  </si>
  <si>
    <t>2.6</t>
  </si>
  <si>
    <t>Despesas diversas (correio, xerox, motoboy e etc...)</t>
  </si>
  <si>
    <t>3.1</t>
  </si>
  <si>
    <t>3.3</t>
  </si>
  <si>
    <t>3.4</t>
  </si>
  <si>
    <t>3.6</t>
  </si>
  <si>
    <t>5.1</t>
  </si>
  <si>
    <t>Exposições Temporárias</t>
  </si>
  <si>
    <t>5.2</t>
  </si>
  <si>
    <t>Programação Cultural</t>
  </si>
  <si>
    <t>6.1</t>
  </si>
  <si>
    <t>6.2</t>
  </si>
  <si>
    <t>7.1</t>
  </si>
  <si>
    <t>8.1</t>
  </si>
  <si>
    <t>8.2</t>
  </si>
  <si>
    <t>Fundos</t>
  </si>
  <si>
    <t>9.1</t>
  </si>
  <si>
    <t>Fundo de Reserva (6% dos repasses dos 12 primeiros meses de vigência do contrato)</t>
  </si>
  <si>
    <t>9.2</t>
  </si>
  <si>
    <t>Fundo de Contingência</t>
  </si>
  <si>
    <t>Responsável pela Elaboração</t>
  </si>
  <si>
    <t>José Valdir Anzolim</t>
  </si>
  <si>
    <t>Rogério Gerlah Paganatto</t>
  </si>
  <si>
    <t>Emanoel Alves de Araújo</t>
  </si>
  <si>
    <t>Coordenador Financeiro</t>
  </si>
  <si>
    <t>CRC  1SP131987/O-3</t>
  </si>
  <si>
    <t xml:space="preserve">Diretor Curador e Executivo </t>
  </si>
  <si>
    <t xml:space="preserve">Contador </t>
  </si>
  <si>
    <t>ASSOCIAÇÃO MUSEU AFRO BRASIL                                                                                                                                             CONTRATO DE GESTÃO        003/2017</t>
  </si>
  <si>
    <t xml:space="preserve">Utilidades públicas </t>
  </si>
  <si>
    <t>Energia Elétrica</t>
  </si>
  <si>
    <t>Gás</t>
  </si>
  <si>
    <t>Internet</t>
  </si>
  <si>
    <t>Uniformes e EPIs</t>
  </si>
  <si>
    <t>Viagens e Estadias</t>
  </si>
  <si>
    <t>Treinamento de Funcionários</t>
  </si>
  <si>
    <t>Outras Despesas</t>
  </si>
  <si>
    <t>Equipamentos e Implementos</t>
  </si>
  <si>
    <t>Custos Operacionais</t>
  </si>
  <si>
    <t>Plano Museológico</t>
  </si>
  <si>
    <t>Planejamento Estratégico</t>
  </si>
  <si>
    <t>Pesquisa de Público</t>
  </si>
  <si>
    <t>Conservação Preventiva do Acervo</t>
  </si>
  <si>
    <t>Restauro de Obras</t>
  </si>
  <si>
    <t>Aquisição de Livros</t>
  </si>
  <si>
    <t>Recursos de Captação</t>
  </si>
  <si>
    <t>Captação de Recursos Operacionais(Bilheteria, C. Onerosa de Espaço, Loja, Café, Doações, Etc.</t>
  </si>
  <si>
    <t>Despesas Gerais</t>
  </si>
  <si>
    <t>Saldos Anteriores para Utilização no Exercicio</t>
  </si>
  <si>
    <t>Captação de Recursos Incentivados e não incentivados</t>
  </si>
  <si>
    <t>PRIMEIRO QUADRIMESTRE 2021</t>
  </si>
  <si>
    <t>Justino Enedino dos Santos Filho</t>
  </si>
  <si>
    <t>Diretor Administrativo Financeiro</t>
  </si>
  <si>
    <t>TOTAL PRIMEIRO QUADRIMESTRE 2021</t>
  </si>
  <si>
    <t xml:space="preserve">Diretoria   </t>
  </si>
  <si>
    <r>
      <t xml:space="preserve">Demais Funcionários </t>
    </r>
    <r>
      <rPr>
        <b/>
        <sz val="10"/>
        <color indexed="10"/>
        <rFont val="Verdana"/>
        <family val="2"/>
      </rPr>
      <t xml:space="preserve"> </t>
    </r>
  </si>
  <si>
    <t>Estagiários</t>
  </si>
  <si>
    <t>Aprendizes</t>
  </si>
  <si>
    <t xml:space="preserve">Área Meio   </t>
  </si>
  <si>
    <t>Área Fim</t>
  </si>
  <si>
    <t>Prestadores de Serviços - (Consultorias/Assessorias/Pessoas Jurídicas) Área Meio</t>
  </si>
  <si>
    <t xml:space="preserve">Vigilância / Portaria / Segurança                                                     </t>
  </si>
  <si>
    <t xml:space="preserve">Jurídica                                                                                               </t>
  </si>
  <si>
    <t xml:space="preserve">Informática                                                                                 </t>
  </si>
  <si>
    <t xml:space="preserve">Administrativo / RH                                                                            </t>
  </si>
  <si>
    <t>Contábil</t>
  </si>
  <si>
    <t xml:space="preserve">Auditoria                                                                              </t>
  </si>
  <si>
    <t>Softwares e Sistemas</t>
  </si>
  <si>
    <t xml:space="preserve">Autônomos, admin de beneficios, medicina de segurança do trabalho etc.               </t>
  </si>
  <si>
    <t>Locação de Equipamentos</t>
  </si>
  <si>
    <t>Custos Administrativos e Institucionais e Governança</t>
  </si>
  <si>
    <t>Outros (Especificar)</t>
  </si>
  <si>
    <t>Prevenção Covid-19</t>
  </si>
  <si>
    <t xml:space="preserve">Programa de Edificações: Conservação, Manutenção e Segurança    </t>
  </si>
  <si>
    <t xml:space="preserve">Conservação e Manut. de Edificações (Reparos, Pinturas, Limp de Caixa d'Água e Calhas etc.) </t>
  </si>
  <si>
    <t>Sistema de Monitoramento de Segurança e AVCB</t>
  </si>
  <si>
    <t xml:space="preserve">Equipamentos / Implementos                                                                          </t>
  </si>
  <si>
    <t xml:space="preserve">Seguros (Predial, Incêndio etc.) </t>
  </si>
  <si>
    <t>Serviços de Reforma/manutenção de Elevador</t>
  </si>
  <si>
    <t>Contratação Projeto Restauro</t>
  </si>
  <si>
    <r>
      <t>Programa de Acervo</t>
    </r>
    <r>
      <rPr>
        <b/>
        <sz val="10"/>
        <color indexed="10"/>
        <rFont val="Verdana"/>
        <family val="2"/>
      </rPr>
      <t xml:space="preserve"> </t>
    </r>
  </si>
  <si>
    <t xml:space="preserve">Pesquisa Acervo (pesquisador temático ) </t>
  </si>
  <si>
    <t>Programas/Projetos Educativos</t>
  </si>
  <si>
    <t>Materiais e Recursos Educativos</t>
  </si>
  <si>
    <r>
      <t>Programa de Apoio ao SISEM</t>
    </r>
    <r>
      <rPr>
        <b/>
        <sz val="10"/>
        <color indexed="10"/>
        <rFont val="Verdana"/>
        <family val="2"/>
      </rPr>
      <t xml:space="preserve"> </t>
    </r>
  </si>
  <si>
    <t>Ações de Articulação (Redes Temáticas de Museus)</t>
  </si>
  <si>
    <r>
      <t xml:space="preserve">Comunicação e Imprensa </t>
    </r>
    <r>
      <rPr>
        <b/>
        <sz val="10"/>
        <color indexed="10"/>
        <rFont val="Verdana"/>
        <family val="2"/>
      </rPr>
      <t xml:space="preserve"> </t>
    </r>
  </si>
  <si>
    <t xml:space="preserve">Plano de Comunicação, Site, Projetos gráficos e materiais:    </t>
  </si>
  <si>
    <t>Assessoria de Imprensa e Custos de Publicidade</t>
  </si>
  <si>
    <t xml:space="preserve">Programa de Exposições e Programação Cultural </t>
  </si>
  <si>
    <t>Programa Educativo</t>
  </si>
  <si>
    <t>São Paulo, 19 de Maio de 2021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</si>
</sst>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.00_);_(* \(#,##0.00\);_(* &quot;-&quot;??_);_(@_)"/>
    <numFmt numFmtId="171" formatCode="_(* #,##0_);_(* \(#,##0\);_(* &quot;-&quot;??_);_(@_)"/>
    <numFmt numFmtId="172" formatCode="&quot;R$&quot;\ #,##0.0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0"/>
      <name val="Tahoma"/>
      <family val="2"/>
    </font>
    <font>
      <sz val="12"/>
      <name val="Times New Roman"/>
      <family val="1"/>
    </font>
    <font>
      <u val="single"/>
      <sz val="8"/>
      <name val="Verdana"/>
      <family val="2"/>
    </font>
    <font>
      <sz val="8"/>
      <name val="Verdana"/>
      <family val="2"/>
    </font>
    <font>
      <b/>
      <sz val="8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8"/>
      <color indexed="56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3"/>
      <name val="Arial"/>
      <family val="2"/>
    </font>
    <font>
      <sz val="7"/>
      <color theme="3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47" fillId="21" borderId="5" applyNumberFormat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9" fontId="55" fillId="0" borderId="0" xfId="50" applyFont="1" applyAlignment="1">
      <alignment wrapText="1"/>
    </xf>
    <xf numFmtId="9" fontId="56" fillId="33" borderId="0" xfId="50" applyFont="1" applyFill="1" applyBorder="1" applyAlignment="1">
      <alignment horizontal="center" wrapText="1"/>
    </xf>
    <xf numFmtId="0" fontId="0" fillId="33" borderId="0" xfId="0" applyFill="1" applyBorder="1" applyAlignment="1">
      <alignment wrapText="1"/>
    </xf>
    <xf numFmtId="9" fontId="57" fillId="33" borderId="0" xfId="50" applyFont="1" applyFill="1" applyBorder="1" applyAlignment="1">
      <alignment horizontal="center" vertical="justify" wrapText="1"/>
    </xf>
    <xf numFmtId="9" fontId="55" fillId="33" borderId="0" xfId="50" applyFont="1" applyFill="1" applyBorder="1" applyAlignment="1">
      <alignment wrapText="1"/>
    </xf>
    <xf numFmtId="4" fontId="0" fillId="33" borderId="0" xfId="0" applyNumberFormat="1" applyFill="1" applyBorder="1" applyAlignment="1">
      <alignment wrapText="1"/>
    </xf>
    <xf numFmtId="0" fontId="4" fillId="33" borderId="10" xfId="0" applyFont="1" applyFill="1" applyBorder="1" applyAlignment="1">
      <alignment horizontal="right" vertical="center" wrapText="1"/>
    </xf>
    <xf numFmtId="171" fontId="55" fillId="33" borderId="0" xfId="50" applyNumberFormat="1" applyFont="1" applyFill="1" applyBorder="1" applyAlignment="1">
      <alignment wrapText="1"/>
    </xf>
    <xf numFmtId="0" fontId="5" fillId="34" borderId="10" xfId="0" applyFont="1" applyFill="1" applyBorder="1" applyAlignment="1">
      <alignment horizontal="right" vertical="center" wrapText="1"/>
    </xf>
    <xf numFmtId="171" fontId="0" fillId="33" borderId="0" xfId="0" applyNumberFormat="1" applyFill="1" applyBorder="1" applyAlignment="1">
      <alignment wrapText="1"/>
    </xf>
    <xf numFmtId="0" fontId="6" fillId="34" borderId="10" xfId="0" applyFont="1" applyFill="1" applyBorder="1" applyAlignment="1">
      <alignment horizontal="right" vertical="center" wrapText="1"/>
    </xf>
    <xf numFmtId="171" fontId="0" fillId="0" borderId="0" xfId="0" applyNumberFormat="1" applyAlignment="1">
      <alignment wrapText="1"/>
    </xf>
    <xf numFmtId="4" fontId="7" fillId="33" borderId="11" xfId="62" applyNumberFormat="1" applyFont="1" applyFill="1" applyBorder="1" applyAlignment="1">
      <alignment wrapText="1"/>
    </xf>
    <xf numFmtId="170" fontId="55" fillId="33" borderId="0" xfId="50" applyNumberFormat="1" applyFont="1" applyFill="1" applyBorder="1" applyAlignment="1">
      <alignment wrapText="1"/>
    </xf>
    <xf numFmtId="0" fontId="10" fillId="34" borderId="10" xfId="0" applyFont="1" applyFill="1" applyBorder="1" applyAlignment="1">
      <alignment horizontal="right" vertical="center" wrapText="1"/>
    </xf>
    <xf numFmtId="0" fontId="9" fillId="34" borderId="10" xfId="0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right" vertical="center" wrapText="1"/>
    </xf>
    <xf numFmtId="0" fontId="9" fillId="35" borderId="10" xfId="0" applyFont="1" applyFill="1" applyBorder="1" applyAlignment="1">
      <alignment horizontal="right" wrapText="1"/>
    </xf>
    <xf numFmtId="0" fontId="9" fillId="33" borderId="10" xfId="0" applyFont="1" applyFill="1" applyBorder="1" applyAlignment="1">
      <alignment horizontal="right" wrapText="1"/>
    </xf>
    <xf numFmtId="0" fontId="9" fillId="33" borderId="0" xfId="0" applyFont="1" applyFill="1" applyBorder="1" applyAlignment="1">
      <alignment wrapText="1"/>
    </xf>
    <xf numFmtId="9" fontId="55" fillId="33" borderId="0" xfId="50" applyFont="1" applyFill="1" applyAlignment="1">
      <alignment wrapText="1"/>
    </xf>
    <xf numFmtId="0" fontId="0" fillId="33" borderId="0" xfId="0" applyFill="1" applyAlignment="1">
      <alignment wrapText="1"/>
    </xf>
    <xf numFmtId="4" fontId="0" fillId="0" borderId="0" xfId="0" applyNumberFormat="1" applyAlignment="1">
      <alignment wrapText="1"/>
    </xf>
    <xf numFmtId="0" fontId="11" fillId="0" borderId="0" xfId="0" applyFont="1" applyAlignment="1">
      <alignment vertical="center"/>
    </xf>
    <xf numFmtId="0" fontId="12" fillId="33" borderId="0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 vertical="center" wrapText="1"/>
    </xf>
    <xf numFmtId="4" fontId="7" fillId="33" borderId="11" xfId="62" applyNumberFormat="1" applyFont="1" applyFill="1" applyBorder="1" applyAlignment="1">
      <alignment vertical="center" wrapText="1"/>
    </xf>
    <xf numFmtId="0" fontId="7" fillId="33" borderId="12" xfId="0" applyFont="1" applyFill="1" applyBorder="1" applyAlignment="1">
      <alignment wrapText="1"/>
    </xf>
    <xf numFmtId="0" fontId="13" fillId="33" borderId="12" xfId="0" applyFont="1" applyFill="1" applyBorder="1" applyAlignment="1">
      <alignment vertical="center" wrapText="1"/>
    </xf>
    <xf numFmtId="4" fontId="7" fillId="33" borderId="11" xfId="62" applyNumberFormat="1" applyFont="1" applyFill="1" applyBorder="1" applyAlignment="1">
      <alignment horizontal="right" vertical="center" wrapText="1"/>
    </xf>
    <xf numFmtId="4" fontId="7" fillId="33" borderId="13" xfId="62" applyNumberFormat="1" applyFont="1" applyFill="1" applyBorder="1" applyAlignment="1">
      <alignment horizontal="right" vertical="center" wrapText="1"/>
    </xf>
    <xf numFmtId="0" fontId="7" fillId="0" borderId="14" xfId="0" applyFont="1" applyBorder="1" applyAlignment="1">
      <alignment wrapText="1"/>
    </xf>
    <xf numFmtId="4" fontId="7" fillId="33" borderId="15" xfId="62" applyNumberFormat="1" applyFont="1" applyFill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14" xfId="0" applyFont="1" applyBorder="1" applyAlignment="1">
      <alignment vertical="top" wrapText="1"/>
    </xf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wrapText="1"/>
    </xf>
    <xf numFmtId="4" fontId="7" fillId="33" borderId="13" xfId="62" applyNumberFormat="1" applyFont="1" applyFill="1" applyBorder="1" applyAlignment="1">
      <alignment vertical="center" wrapText="1"/>
    </xf>
    <xf numFmtId="4" fontId="7" fillId="36" borderId="11" xfId="62" applyNumberFormat="1" applyFont="1" applyFill="1" applyBorder="1" applyAlignment="1">
      <alignment vertical="center" wrapText="1"/>
    </xf>
    <xf numFmtId="4" fontId="7" fillId="36" borderId="13" xfId="62" applyNumberFormat="1" applyFont="1" applyFill="1" applyBorder="1" applyAlignment="1">
      <alignment vertical="center" wrapText="1"/>
    </xf>
    <xf numFmtId="4" fontId="7" fillId="33" borderId="13" xfId="62" applyNumberFormat="1" applyFont="1" applyFill="1" applyBorder="1" applyAlignment="1">
      <alignment wrapText="1"/>
    </xf>
    <xf numFmtId="4" fontId="58" fillId="33" borderId="13" xfId="62" applyNumberFormat="1" applyFont="1" applyFill="1" applyBorder="1" applyAlignment="1">
      <alignment wrapText="1"/>
    </xf>
    <xf numFmtId="0" fontId="7" fillId="33" borderId="23" xfId="0" applyFont="1" applyFill="1" applyBorder="1" applyAlignment="1">
      <alignment vertical="center" wrapText="1"/>
    </xf>
    <xf numFmtId="4" fontId="7" fillId="33" borderId="24" xfId="62" applyNumberFormat="1" applyFont="1" applyFill="1" applyBorder="1" applyAlignment="1">
      <alignment vertical="center" wrapText="1"/>
    </xf>
    <xf numFmtId="4" fontId="7" fillId="33" borderId="25" xfId="62" applyNumberFormat="1" applyFont="1" applyFill="1" applyBorder="1" applyAlignment="1">
      <alignment vertical="center" wrapText="1"/>
    </xf>
    <xf numFmtId="0" fontId="7" fillId="33" borderId="26" xfId="0" applyFont="1" applyFill="1" applyBorder="1" applyAlignment="1">
      <alignment wrapText="1"/>
    </xf>
    <xf numFmtId="170" fontId="0" fillId="33" borderId="0" xfId="0" applyNumberFormat="1" applyFill="1" applyBorder="1" applyAlignment="1">
      <alignment wrapText="1"/>
    </xf>
    <xf numFmtId="4" fontId="7" fillId="33" borderId="11" xfId="63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top" wrapText="1"/>
    </xf>
    <xf numFmtId="0" fontId="7" fillId="33" borderId="12" xfId="48" applyFont="1" applyFill="1" applyBorder="1" applyAlignment="1">
      <alignment wrapText="1"/>
      <protection/>
    </xf>
    <xf numFmtId="0" fontId="7" fillId="33" borderId="26" xfId="48" applyFont="1" applyFill="1" applyBorder="1" applyAlignment="1">
      <alignment wrapText="1"/>
      <protection/>
    </xf>
    <xf numFmtId="0" fontId="15" fillId="33" borderId="14" xfId="0" applyFont="1" applyFill="1" applyBorder="1" applyAlignment="1">
      <alignment/>
    </xf>
    <xf numFmtId="4" fontId="7" fillId="33" borderId="27" xfId="62" applyNumberFormat="1" applyFont="1" applyFill="1" applyBorder="1" applyAlignment="1">
      <alignment wrapText="1"/>
    </xf>
    <xf numFmtId="0" fontId="16" fillId="33" borderId="12" xfId="48" applyFont="1" applyFill="1" applyBorder="1">
      <alignment/>
      <protection/>
    </xf>
    <xf numFmtId="0" fontId="15" fillId="33" borderId="12" xfId="48" applyFont="1" applyFill="1" applyBorder="1">
      <alignment/>
      <protection/>
    </xf>
    <xf numFmtId="0" fontId="16" fillId="33" borderId="12" xfId="48" applyFont="1" applyFill="1" applyBorder="1" applyAlignment="1">
      <alignment wrapText="1"/>
      <protection/>
    </xf>
    <xf numFmtId="0" fontId="15" fillId="33" borderId="12" xfId="48" applyFont="1" applyFill="1" applyBorder="1" applyAlignment="1">
      <alignment vertical="center"/>
      <protection/>
    </xf>
    <xf numFmtId="0" fontId="15" fillId="33" borderId="10" xfId="48" applyFont="1" applyFill="1" applyBorder="1">
      <alignment/>
      <protection/>
    </xf>
    <xf numFmtId="0" fontId="13" fillId="33" borderId="0" xfId="0" applyFont="1" applyFill="1" applyBorder="1" applyAlignment="1">
      <alignment/>
    </xf>
    <xf numFmtId="0" fontId="7" fillId="0" borderId="19" xfId="0" applyFont="1" applyBorder="1" applyAlignment="1">
      <alignment horizontal="left" wrapText="1"/>
    </xf>
    <xf numFmtId="0" fontId="7" fillId="0" borderId="19" xfId="0" applyFont="1" applyBorder="1" applyAlignment="1">
      <alignment horizontal="left" vertical="top" wrapText="1"/>
    </xf>
    <xf numFmtId="0" fontId="8" fillId="33" borderId="23" xfId="48" applyFont="1" applyFill="1" applyBorder="1" applyAlignment="1">
      <alignment wrapText="1"/>
      <protection/>
    </xf>
    <xf numFmtId="17" fontId="8" fillId="33" borderId="24" xfId="0" applyNumberFormat="1" applyFont="1" applyFill="1" applyBorder="1" applyAlignment="1">
      <alignment horizontal="center" wrapText="1"/>
    </xf>
    <xf numFmtId="0" fontId="8" fillId="33" borderId="25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wrapText="1"/>
    </xf>
    <xf numFmtId="4" fontId="7" fillId="33" borderId="0" xfId="62" applyNumberFormat="1" applyFont="1" applyFill="1" applyBorder="1" applyAlignment="1">
      <alignment wrapText="1"/>
    </xf>
    <xf numFmtId="4" fontId="7" fillId="33" borderId="19" xfId="62" applyNumberFormat="1" applyFont="1" applyFill="1" applyBorder="1" applyAlignment="1">
      <alignment wrapText="1"/>
    </xf>
    <xf numFmtId="0" fontId="14" fillId="33" borderId="12" xfId="0" applyFont="1" applyFill="1" applyBorder="1" applyAlignment="1">
      <alignment vertical="center" wrapText="1"/>
    </xf>
    <xf numFmtId="4" fontId="8" fillId="33" borderId="11" xfId="62" applyNumberFormat="1" applyFont="1" applyFill="1" applyBorder="1" applyAlignment="1">
      <alignment vertical="center" wrapText="1"/>
    </xf>
    <xf numFmtId="4" fontId="8" fillId="33" borderId="13" xfId="62" applyNumberFormat="1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left" vertical="center" wrapText="1"/>
    </xf>
    <xf numFmtId="4" fontId="59" fillId="33" borderId="11" xfId="62" applyNumberFormat="1" applyFont="1" applyFill="1" applyBorder="1" applyAlignment="1">
      <alignment wrapText="1"/>
    </xf>
    <xf numFmtId="4" fontId="59" fillId="33" borderId="13" xfId="62" applyNumberFormat="1" applyFont="1" applyFill="1" applyBorder="1" applyAlignment="1">
      <alignment wrapText="1"/>
    </xf>
    <xf numFmtId="4" fontId="8" fillId="33" borderId="11" xfId="62" applyNumberFormat="1" applyFont="1" applyFill="1" applyBorder="1" applyAlignment="1">
      <alignment wrapText="1"/>
    </xf>
    <xf numFmtId="4" fontId="8" fillId="33" borderId="13" xfId="62" applyNumberFormat="1" applyFont="1" applyFill="1" applyBorder="1" applyAlignment="1">
      <alignment wrapText="1"/>
    </xf>
    <xf numFmtId="172" fontId="0" fillId="0" borderId="0" xfId="0" applyNumberFormat="1" applyAlignment="1">
      <alignment wrapText="1"/>
    </xf>
    <xf numFmtId="0" fontId="7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top" wrapText="1"/>
    </xf>
    <xf numFmtId="4" fontId="7" fillId="33" borderId="27" xfId="62" applyNumberFormat="1" applyFont="1" applyFill="1" applyBorder="1" applyAlignment="1">
      <alignment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Moeda 2" xfId="46"/>
    <cellStyle name="Neutro" xfId="47"/>
    <cellStyle name="Normal 2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Vírgula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152400</xdr:rowOff>
    </xdr:from>
    <xdr:to>
      <xdr:col>1</xdr:col>
      <xdr:colOff>152400</xdr:colOff>
      <xdr:row>0</xdr:row>
      <xdr:rowOff>152400</xdr:rowOff>
    </xdr:to>
    <xdr:pic>
      <xdr:nvPicPr>
        <xdr:cNvPr id="1" name="Imagem 2" descr="logo museu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0</xdr:row>
      <xdr:rowOff>304800</xdr:rowOff>
    </xdr:from>
    <xdr:to>
      <xdr:col>1</xdr:col>
      <xdr:colOff>304800</xdr:colOff>
      <xdr:row>0</xdr:row>
      <xdr:rowOff>304800</xdr:rowOff>
    </xdr:to>
    <xdr:pic>
      <xdr:nvPicPr>
        <xdr:cNvPr id="2" name="Imagem 2" descr="logo museu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152400</xdr:rowOff>
    </xdr:from>
    <xdr:to>
      <xdr:col>1</xdr:col>
      <xdr:colOff>152400</xdr:colOff>
      <xdr:row>0</xdr:row>
      <xdr:rowOff>152400</xdr:rowOff>
    </xdr:to>
    <xdr:pic>
      <xdr:nvPicPr>
        <xdr:cNvPr id="3" name="Imagem 2" descr="logo museu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0</xdr:row>
      <xdr:rowOff>304800</xdr:rowOff>
    </xdr:from>
    <xdr:to>
      <xdr:col>1</xdr:col>
      <xdr:colOff>304800</xdr:colOff>
      <xdr:row>0</xdr:row>
      <xdr:rowOff>304800</xdr:rowOff>
    </xdr:to>
    <xdr:pic>
      <xdr:nvPicPr>
        <xdr:cNvPr id="4" name="Imagem 2" descr="logo museu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95250</xdr:rowOff>
    </xdr:from>
    <xdr:to>
      <xdr:col>2</xdr:col>
      <xdr:colOff>542925</xdr:colOff>
      <xdr:row>0</xdr:row>
      <xdr:rowOff>752475</xdr:rowOff>
    </xdr:to>
    <xdr:pic>
      <xdr:nvPicPr>
        <xdr:cNvPr id="5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95250"/>
          <a:ext cx="37909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B64">
      <selection activeCell="E94" sqref="E94"/>
    </sheetView>
  </sheetViews>
  <sheetFormatPr defaultColWidth="9.140625" defaultRowHeight="12.75"/>
  <cols>
    <col min="1" max="1" width="7.7109375" style="1" hidden="1" customWidth="1"/>
    <col min="2" max="2" width="49.421875" style="1" customWidth="1"/>
    <col min="3" max="3" width="19.57421875" style="1" customWidth="1"/>
    <col min="4" max="4" width="17.7109375" style="1" customWidth="1"/>
    <col min="5" max="5" width="19.7109375" style="1" customWidth="1"/>
    <col min="6" max="6" width="18.28125" style="1" customWidth="1"/>
    <col min="7" max="7" width="23.140625" style="1" customWidth="1"/>
    <col min="8" max="8" width="10.00390625" style="5" customWidth="1"/>
    <col min="9" max="9" width="23.57421875" style="1" customWidth="1"/>
    <col min="10" max="10" width="15.140625" style="1" customWidth="1"/>
    <col min="11" max="11" width="16.00390625" style="1" customWidth="1"/>
    <col min="12" max="12" width="14.28125" style="1" customWidth="1"/>
    <col min="13" max="13" width="18.421875" style="1" customWidth="1"/>
    <col min="14" max="16384" width="9.140625" style="1" customWidth="1"/>
  </cols>
  <sheetData>
    <row r="1" spans="5:7" ht="64.5" customHeight="1">
      <c r="E1" s="2"/>
      <c r="F1" s="3"/>
      <c r="G1" s="4" t="s">
        <v>79</v>
      </c>
    </row>
    <row r="2" spans="2:7" ht="13.5" thickBot="1">
      <c r="B2" s="88" t="s">
        <v>57</v>
      </c>
      <c r="C2" s="88"/>
      <c r="D2" s="88"/>
      <c r="E2" s="88"/>
      <c r="F2" s="88"/>
      <c r="G2" s="88"/>
    </row>
    <row r="3" spans="2:9" ht="22.5">
      <c r="B3" s="72" t="s">
        <v>0</v>
      </c>
      <c r="C3" s="73">
        <v>80721</v>
      </c>
      <c r="D3" s="73">
        <v>44228</v>
      </c>
      <c r="E3" s="73">
        <v>44256</v>
      </c>
      <c r="F3" s="73">
        <v>44287</v>
      </c>
      <c r="G3" s="74" t="s">
        <v>82</v>
      </c>
      <c r="H3" s="6"/>
      <c r="I3" s="10"/>
    </row>
    <row r="4" spans="2:9" ht="12.75">
      <c r="B4" s="60" t="s">
        <v>1</v>
      </c>
      <c r="C4" s="34">
        <v>0</v>
      </c>
      <c r="D4" s="34">
        <v>1542258.4</v>
      </c>
      <c r="E4" s="34">
        <v>771129.2</v>
      </c>
      <c r="F4" s="34">
        <v>771129.2</v>
      </c>
      <c r="G4" s="35">
        <f>C4+D4+E4+F4</f>
        <v>3084516.8</v>
      </c>
      <c r="H4" s="8"/>
      <c r="I4" s="7"/>
    </row>
    <row r="5" spans="2:13" ht="12.75">
      <c r="B5" s="33" t="s">
        <v>74</v>
      </c>
      <c r="C5" s="34">
        <f>C6+C7</f>
        <v>49730.41</v>
      </c>
      <c r="D5" s="34">
        <f>D6+D7</f>
        <v>19805.63</v>
      </c>
      <c r="E5" s="34">
        <f>E6+E7</f>
        <v>15394.099999999999</v>
      </c>
      <c r="F5" s="34">
        <f>F6+F7</f>
        <v>2864.55</v>
      </c>
      <c r="G5" s="35">
        <f>G6+G7</f>
        <v>87794.69</v>
      </c>
      <c r="H5" s="8"/>
      <c r="I5" s="10"/>
      <c r="J5" s="10"/>
      <c r="K5" s="10"/>
      <c r="L5" s="10"/>
      <c r="M5" s="10"/>
    </row>
    <row r="6" spans="2:9" ht="21">
      <c r="B6" s="33" t="s">
        <v>75</v>
      </c>
      <c r="C6" s="34">
        <f>11824.7+7614.16+291.55</f>
        <v>19730.41</v>
      </c>
      <c r="D6" s="34">
        <f>10403.47+9180.11+222.05</f>
        <v>19805.63</v>
      </c>
      <c r="E6" s="34">
        <f>9848.3+5392.8+153</f>
        <v>15394.099999999999</v>
      </c>
      <c r="F6" s="34">
        <f>2118.49+596.26+149.8</f>
        <v>2864.55</v>
      </c>
      <c r="G6" s="35">
        <f>C6+D6+E6+F6</f>
        <v>57794.69</v>
      </c>
      <c r="H6" s="9"/>
      <c r="I6" s="10"/>
    </row>
    <row r="7" spans="2:11" ht="12.75">
      <c r="B7" s="33" t="s">
        <v>78</v>
      </c>
      <c r="C7" s="34">
        <v>30000</v>
      </c>
      <c r="D7" s="34">
        <v>0</v>
      </c>
      <c r="E7" s="34">
        <v>0</v>
      </c>
      <c r="F7" s="34">
        <v>0</v>
      </c>
      <c r="G7" s="35">
        <f>C7+D7+E7+F7</f>
        <v>30000</v>
      </c>
      <c r="H7" s="9"/>
      <c r="I7" s="7"/>
      <c r="J7" s="86"/>
      <c r="K7" s="86"/>
    </row>
    <row r="8" spans="2:11" ht="12.75">
      <c r="B8" s="62" t="s">
        <v>77</v>
      </c>
      <c r="C8" s="34">
        <v>567506.05</v>
      </c>
      <c r="D8" s="34">
        <v>0</v>
      </c>
      <c r="E8" s="34">
        <v>0</v>
      </c>
      <c r="F8" s="34">
        <v>0</v>
      </c>
      <c r="G8" s="35">
        <f>C8+D8+E8+F8</f>
        <v>567506.05</v>
      </c>
      <c r="H8" s="9"/>
      <c r="I8" s="10"/>
      <c r="J8" s="86"/>
      <c r="K8" s="86"/>
    </row>
    <row r="9" spans="2:11" ht="12.75">
      <c r="B9" s="60" t="s">
        <v>2</v>
      </c>
      <c r="C9" s="34">
        <v>2576</v>
      </c>
      <c r="D9" s="34">
        <v>2679.03</v>
      </c>
      <c r="E9" s="34">
        <v>4142.85</v>
      </c>
      <c r="F9" s="34">
        <v>4530.37</v>
      </c>
      <c r="G9" s="35">
        <f>C9+D9+E9+F9</f>
        <v>13928.25</v>
      </c>
      <c r="H9" s="9"/>
      <c r="I9" s="7"/>
      <c r="J9" s="86"/>
      <c r="K9" s="86"/>
    </row>
    <row r="10" spans="2:11" ht="12.75">
      <c r="B10" s="60"/>
      <c r="C10" s="34"/>
      <c r="D10" s="34"/>
      <c r="E10" s="34"/>
      <c r="F10" s="34"/>
      <c r="G10" s="35">
        <f>C10+D10+E10+F10</f>
        <v>0</v>
      </c>
      <c r="H10" s="9"/>
      <c r="I10" s="7"/>
      <c r="J10" s="86"/>
      <c r="K10" s="86"/>
    </row>
    <row r="11" spans="2:10" ht="13.5" thickBot="1">
      <c r="B11" s="61" t="s">
        <v>3</v>
      </c>
      <c r="C11" s="37">
        <f>C4+C5+C8+C9</f>
        <v>619812.4600000001</v>
      </c>
      <c r="D11" s="37">
        <f>D4+D5+D8+D9</f>
        <v>1564743.0599999998</v>
      </c>
      <c r="E11" s="37">
        <f>E4+E5+E8+E9</f>
        <v>790666.1499999999</v>
      </c>
      <c r="F11" s="37">
        <f>F4+F5+F8+F9</f>
        <v>778524.12</v>
      </c>
      <c r="G11" s="63">
        <f>G4+G5+G8+G9</f>
        <v>3753745.79</v>
      </c>
      <c r="H11" s="9"/>
      <c r="I11" s="10"/>
      <c r="J11" s="86"/>
    </row>
    <row r="12" spans="2:9" ht="13.5" thickBot="1">
      <c r="B12" s="75"/>
      <c r="C12" s="76"/>
      <c r="D12" s="76"/>
      <c r="E12" s="76"/>
      <c r="F12" s="76"/>
      <c r="G12" s="77"/>
      <c r="H12" s="9"/>
      <c r="I12" s="7"/>
    </row>
    <row r="13" spans="1:9" ht="15">
      <c r="A13" s="11">
        <v>1</v>
      </c>
      <c r="B13" s="53" t="s">
        <v>4</v>
      </c>
      <c r="C13" s="54">
        <f>+C14+C27</f>
        <v>-739563.22</v>
      </c>
      <c r="D13" s="54">
        <f>+D14+D27</f>
        <v>-696588.16</v>
      </c>
      <c r="E13" s="54">
        <f>+E14+E27</f>
        <v>-847227.5800000001</v>
      </c>
      <c r="F13" s="54">
        <f>+F14+F27</f>
        <v>-666723.48</v>
      </c>
      <c r="G13" s="55">
        <f>+G14+G27</f>
        <v>-2937523.01</v>
      </c>
      <c r="H13" s="12"/>
      <c r="I13" s="10"/>
    </row>
    <row r="14" spans="1:13" ht="12.75">
      <c r="A14" s="13"/>
      <c r="B14" s="78" t="s">
        <v>5</v>
      </c>
      <c r="C14" s="79">
        <f>C15+C18+C21+C24</f>
        <v>-570818</v>
      </c>
      <c r="D14" s="79">
        <f>D15+D18+D21+D24</f>
        <v>-520917.67000000004</v>
      </c>
      <c r="E14" s="79">
        <f>E15+E18+E21+E24</f>
        <v>-631002.33</v>
      </c>
      <c r="F14" s="79">
        <f>F15+F18+F21+F24</f>
        <v>-502473.96</v>
      </c>
      <c r="G14" s="80">
        <f>G15+G18+G21+G24</f>
        <v>-2225211.96</v>
      </c>
      <c r="H14" s="12"/>
      <c r="I14" s="57"/>
      <c r="J14" s="57"/>
      <c r="K14" s="57"/>
      <c r="L14" s="57"/>
      <c r="M14" s="57"/>
    </row>
    <row r="15" spans="1:11" ht="12.75">
      <c r="A15" s="15" t="s">
        <v>6</v>
      </c>
      <c r="B15" s="64" t="s">
        <v>83</v>
      </c>
      <c r="C15" s="49">
        <f>C16+C17</f>
        <v>-54137.729999999996</v>
      </c>
      <c r="D15" s="49">
        <f>D16+D17</f>
        <v>-31826.27</v>
      </c>
      <c r="E15" s="49">
        <f>E16+E17</f>
        <v>-45135.11</v>
      </c>
      <c r="F15" s="49">
        <f>F16+F17</f>
        <v>-64872.53</v>
      </c>
      <c r="G15" s="50">
        <f>G16+G17</f>
        <v>-195971.64</v>
      </c>
      <c r="H15" s="12"/>
      <c r="I15" s="10"/>
      <c r="J15" s="16"/>
      <c r="K15" s="16"/>
    </row>
    <row r="16" spans="1:9" ht="12.75">
      <c r="A16" s="15" t="s">
        <v>7</v>
      </c>
      <c r="B16" s="65" t="s">
        <v>87</v>
      </c>
      <c r="C16" s="58">
        <v>-1702.95</v>
      </c>
      <c r="D16" s="58">
        <v>0</v>
      </c>
      <c r="E16" s="58">
        <v>-13227.59</v>
      </c>
      <c r="F16" s="58">
        <v>-30556.24</v>
      </c>
      <c r="G16" s="50">
        <f aca="true" t="shared" si="0" ref="G16:G25">+C16+D16+E16+F16</f>
        <v>-45486.78</v>
      </c>
      <c r="H16" s="12"/>
      <c r="I16" s="14"/>
    </row>
    <row r="17" spans="1:9" ht="12.75">
      <c r="A17" s="15" t="s">
        <v>8</v>
      </c>
      <c r="B17" s="65" t="s">
        <v>88</v>
      </c>
      <c r="C17" s="58">
        <v>-52434.78</v>
      </c>
      <c r="D17" s="58">
        <v>-31826.27</v>
      </c>
      <c r="E17" s="58">
        <v>-31907.52</v>
      </c>
      <c r="F17" s="58">
        <v>-34316.29</v>
      </c>
      <c r="G17" s="50">
        <f t="shared" si="0"/>
        <v>-150484.86000000002</v>
      </c>
      <c r="H17" s="12"/>
      <c r="I17" s="7"/>
    </row>
    <row r="18" spans="1:9" ht="12.75">
      <c r="A18" s="15" t="s">
        <v>9</v>
      </c>
      <c r="B18" s="64" t="s">
        <v>84</v>
      </c>
      <c r="C18" s="31">
        <f>C19+C20</f>
        <v>-514184.68</v>
      </c>
      <c r="D18" s="31">
        <f>D19+D20</f>
        <v>-486581.87</v>
      </c>
      <c r="E18" s="31">
        <f>E19+E20</f>
        <v>-582988.36</v>
      </c>
      <c r="F18" s="31">
        <f>F19+F20</f>
        <v>-436405.74</v>
      </c>
      <c r="G18" s="48">
        <f>G19+G20</f>
        <v>-2020160.65</v>
      </c>
      <c r="H18" s="12"/>
      <c r="I18" s="7"/>
    </row>
    <row r="19" spans="1:10" ht="12.75">
      <c r="A19" s="15" t="s">
        <v>10</v>
      </c>
      <c r="B19" s="65" t="s">
        <v>87</v>
      </c>
      <c r="C19" s="58">
        <v>-188255.24</v>
      </c>
      <c r="D19" s="58">
        <v>-174750.4</v>
      </c>
      <c r="E19" s="58">
        <v>-221064.03</v>
      </c>
      <c r="F19" s="58">
        <v>-142525.79</v>
      </c>
      <c r="G19" s="50">
        <f t="shared" si="0"/>
        <v>-726595.4600000001</v>
      </c>
      <c r="H19" s="18"/>
      <c r="I19" s="10"/>
      <c r="J19" s="86"/>
    </row>
    <row r="20" spans="1:10" ht="12.75">
      <c r="A20" s="15" t="s">
        <v>11</v>
      </c>
      <c r="B20" s="65" t="s">
        <v>88</v>
      </c>
      <c r="C20" s="58">
        <v>-325929.44</v>
      </c>
      <c r="D20" s="58">
        <v>-311831.47</v>
      </c>
      <c r="E20" s="58">
        <v>-361924.33</v>
      </c>
      <c r="F20" s="58">
        <v>-293879.95</v>
      </c>
      <c r="G20" s="50">
        <f t="shared" si="0"/>
        <v>-1293565.19</v>
      </c>
      <c r="H20" s="12"/>
      <c r="I20" s="7"/>
      <c r="J20" s="86"/>
    </row>
    <row r="21" spans="1:10" ht="12.75">
      <c r="A21" s="15"/>
      <c r="B21" s="64" t="s">
        <v>85</v>
      </c>
      <c r="C21" s="17">
        <f>C22+C23</f>
        <v>0</v>
      </c>
      <c r="D21" s="17">
        <v>0</v>
      </c>
      <c r="E21" s="17">
        <f>E22+E23</f>
        <v>0</v>
      </c>
      <c r="F21" s="17">
        <f>F22+F23</f>
        <v>0</v>
      </c>
      <c r="G21" s="51">
        <f>G22+G23</f>
        <v>0</v>
      </c>
      <c r="H21" s="12"/>
      <c r="I21" s="7"/>
      <c r="J21" s="86"/>
    </row>
    <row r="22" spans="1:10" ht="12.75">
      <c r="A22" s="15" t="s">
        <v>12</v>
      </c>
      <c r="B22" s="65" t="s">
        <v>87</v>
      </c>
      <c r="C22" s="31">
        <v>0</v>
      </c>
      <c r="D22" s="31">
        <v>0</v>
      </c>
      <c r="E22" s="31">
        <v>0</v>
      </c>
      <c r="F22" s="31">
        <v>0</v>
      </c>
      <c r="G22" s="50">
        <f t="shared" si="0"/>
        <v>0</v>
      </c>
      <c r="H22" s="12"/>
      <c r="I22" s="10"/>
      <c r="J22" s="86"/>
    </row>
    <row r="23" spans="1:9" ht="12.75">
      <c r="A23" s="15"/>
      <c r="B23" s="65" t="s">
        <v>88</v>
      </c>
      <c r="C23" s="31">
        <v>0</v>
      </c>
      <c r="D23" s="31">
        <v>0</v>
      </c>
      <c r="E23" s="31">
        <v>0</v>
      </c>
      <c r="F23" s="31">
        <v>0</v>
      </c>
      <c r="G23" s="50">
        <f t="shared" si="0"/>
        <v>0</v>
      </c>
      <c r="H23" s="12"/>
      <c r="I23" s="7"/>
    </row>
    <row r="24" spans="1:9" ht="12.75">
      <c r="A24" s="15"/>
      <c r="B24" s="64" t="s">
        <v>86</v>
      </c>
      <c r="C24" s="31">
        <f>C25+C26</f>
        <v>-2495.59</v>
      </c>
      <c r="D24" s="31">
        <f>D25+D26</f>
        <v>-2509.53</v>
      </c>
      <c r="E24" s="31">
        <f>E25+E26</f>
        <v>-2878.86</v>
      </c>
      <c r="F24" s="31">
        <f>F25+F26</f>
        <v>-1195.69</v>
      </c>
      <c r="G24" s="48">
        <f>G25+G26</f>
        <v>-9079.670000000002</v>
      </c>
      <c r="H24" s="12"/>
      <c r="I24" s="7"/>
    </row>
    <row r="25" spans="1:9" ht="12.75">
      <c r="A25" s="15"/>
      <c r="B25" s="65" t="s">
        <v>87</v>
      </c>
      <c r="C25" s="31">
        <v>-2495.59</v>
      </c>
      <c r="D25" s="31">
        <v>-2509.53</v>
      </c>
      <c r="E25" s="31">
        <v>-2878.86</v>
      </c>
      <c r="F25" s="31">
        <v>-1195.69</v>
      </c>
      <c r="G25" s="50">
        <f t="shared" si="0"/>
        <v>-9079.670000000002</v>
      </c>
      <c r="H25" s="12"/>
      <c r="I25" s="7"/>
    </row>
    <row r="26" spans="1:9" ht="12.75">
      <c r="A26" s="15"/>
      <c r="B26" s="65" t="s">
        <v>88</v>
      </c>
      <c r="C26" s="31">
        <v>0</v>
      </c>
      <c r="D26" s="31">
        <v>0</v>
      </c>
      <c r="E26" s="31"/>
      <c r="F26" s="31">
        <v>0</v>
      </c>
      <c r="G26" s="50">
        <f>+C26+D26+E26+F26</f>
        <v>0</v>
      </c>
      <c r="H26" s="12"/>
      <c r="I26" s="7"/>
    </row>
    <row r="27" spans="1:13" ht="12.75">
      <c r="A27" s="19"/>
      <c r="B27" s="81" t="s">
        <v>76</v>
      </c>
      <c r="C27" s="79">
        <f>+C28+C38+C60+C68+C73+C76+C79+C81+C84</f>
        <v>-168745.21999999997</v>
      </c>
      <c r="D27" s="79">
        <f>+D28+D38+D60+D68+D73+D76+D79+D81+D84</f>
        <v>-175670.49</v>
      </c>
      <c r="E27" s="79">
        <f>+E28+E38+E60+E68+E73+E76+E79+E81+E84</f>
        <v>-216225.25000000006</v>
      </c>
      <c r="F27" s="79">
        <f>+F28+F38+F60+F68+F73+F76+F79+F81+F84</f>
        <v>-164249.52000000002</v>
      </c>
      <c r="G27" s="80">
        <f>+G28+G38+G60+G68+G73+G76+G79+G81+G84</f>
        <v>-712311.0499999999</v>
      </c>
      <c r="H27" s="12"/>
      <c r="I27" s="57"/>
      <c r="J27" s="57"/>
      <c r="K27" s="57"/>
      <c r="L27" s="57"/>
      <c r="M27" s="57"/>
    </row>
    <row r="28" spans="1:12" ht="38.25">
      <c r="A28" s="20" t="s">
        <v>13</v>
      </c>
      <c r="B28" s="66" t="s">
        <v>89</v>
      </c>
      <c r="C28" s="82">
        <f>+C29+C30+C31+C32+C33+C34+C35+C37</f>
        <v>-81640.15000000001</v>
      </c>
      <c r="D28" s="82">
        <f>+D29+D30+D31+D32+D33+D34+D35+D37</f>
        <v>-88822.27</v>
      </c>
      <c r="E28" s="82">
        <f>+E29+E30+E31+E32+E33+E34+E35+E37</f>
        <v>-79878.25</v>
      </c>
      <c r="F28" s="82">
        <f>+F29+F30+F31+F32+F33+F34+F35+F37</f>
        <v>-61321.520000000004</v>
      </c>
      <c r="G28" s="83">
        <f>+G29+G30+G31+G32+G33+G34+G35+G37</f>
        <v>-311662.19</v>
      </c>
      <c r="H28" s="12"/>
      <c r="I28" s="10"/>
      <c r="J28" s="10"/>
      <c r="K28" s="10"/>
      <c r="L28" s="10"/>
    </row>
    <row r="29" spans="1:9" ht="12.75">
      <c r="A29" s="20" t="s">
        <v>14</v>
      </c>
      <c r="B29" s="65" t="s">
        <v>15</v>
      </c>
      <c r="C29" s="58">
        <v>0</v>
      </c>
      <c r="D29" s="58">
        <v>0</v>
      </c>
      <c r="E29" s="58">
        <v>0</v>
      </c>
      <c r="F29" s="58">
        <v>0</v>
      </c>
      <c r="G29" s="52">
        <f aca="true" t="shared" si="1" ref="G29:G37">+C29+D29+E29+F29</f>
        <v>0</v>
      </c>
      <c r="H29" s="12"/>
      <c r="I29" s="10"/>
    </row>
    <row r="30" spans="1:9" ht="12.75">
      <c r="A30" s="20" t="s">
        <v>16</v>
      </c>
      <c r="B30" s="65" t="s">
        <v>90</v>
      </c>
      <c r="C30" s="58">
        <v>-37718.54</v>
      </c>
      <c r="D30" s="58">
        <v>-37718.54</v>
      </c>
      <c r="E30" s="58">
        <v>-37718.54</v>
      </c>
      <c r="F30" s="58">
        <v>-37718.54</v>
      </c>
      <c r="G30" s="52">
        <f t="shared" si="1"/>
        <v>-150874.16</v>
      </c>
      <c r="H30" s="12"/>
      <c r="I30" s="10"/>
    </row>
    <row r="31" spans="1:9" ht="12.75">
      <c r="A31" s="20" t="s">
        <v>17</v>
      </c>
      <c r="B31" s="65" t="s">
        <v>91</v>
      </c>
      <c r="C31" s="58">
        <v>-7074.93</v>
      </c>
      <c r="D31" s="58">
        <v>-8523</v>
      </c>
      <c r="E31" s="58">
        <v>-9076</v>
      </c>
      <c r="F31" s="58">
        <v>-8199.37</v>
      </c>
      <c r="G31" s="52">
        <f t="shared" si="1"/>
        <v>-32873.3</v>
      </c>
      <c r="H31" s="12"/>
      <c r="I31" s="10"/>
    </row>
    <row r="32" spans="1:9" ht="12.75">
      <c r="A32" s="20" t="s">
        <v>18</v>
      </c>
      <c r="B32" s="67" t="s">
        <v>92</v>
      </c>
      <c r="C32" s="58">
        <v>-26832.81</v>
      </c>
      <c r="D32" s="58">
        <v>-27566.45</v>
      </c>
      <c r="E32" s="58">
        <v>-24559.55</v>
      </c>
      <c r="F32" s="58">
        <v>-7999.61</v>
      </c>
      <c r="G32" s="52">
        <f t="shared" si="1"/>
        <v>-86958.42</v>
      </c>
      <c r="H32" s="12"/>
      <c r="I32" s="10"/>
    </row>
    <row r="33" spans="1:9" ht="12.75">
      <c r="A33" s="20" t="s">
        <v>19</v>
      </c>
      <c r="B33" s="65" t="s">
        <v>93</v>
      </c>
      <c r="C33" s="58">
        <v>-2251.58</v>
      </c>
      <c r="D33" s="58">
        <v>-2137.98</v>
      </c>
      <c r="E33" s="58">
        <v>-1120.16</v>
      </c>
      <c r="F33" s="58">
        <v>0</v>
      </c>
      <c r="G33" s="52">
        <f t="shared" si="1"/>
        <v>-5509.719999999999</v>
      </c>
      <c r="H33" s="12"/>
      <c r="I33" s="7"/>
    </row>
    <row r="34" spans="1:9" ht="12.75">
      <c r="A34" s="20" t="s">
        <v>20</v>
      </c>
      <c r="B34" s="65" t="s">
        <v>94</v>
      </c>
      <c r="C34" s="58">
        <v>-7403.69</v>
      </c>
      <c r="D34" s="58">
        <v>-7404</v>
      </c>
      <c r="E34" s="58">
        <v>-7404</v>
      </c>
      <c r="F34" s="58">
        <v>-7404</v>
      </c>
      <c r="G34" s="52">
        <f t="shared" si="1"/>
        <v>-29615.69</v>
      </c>
      <c r="H34" s="12"/>
      <c r="I34" s="7"/>
    </row>
    <row r="35" spans="1:9" ht="12.75">
      <c r="A35" s="20" t="s">
        <v>21</v>
      </c>
      <c r="B35" s="65" t="s">
        <v>95</v>
      </c>
      <c r="C35" s="17">
        <v>-358.6</v>
      </c>
      <c r="D35" s="17">
        <v>-5472.3</v>
      </c>
      <c r="E35" s="31">
        <v>0</v>
      </c>
      <c r="F35" s="31">
        <v>0</v>
      </c>
      <c r="G35" s="52">
        <f t="shared" si="1"/>
        <v>-5830.900000000001</v>
      </c>
      <c r="H35" s="12"/>
      <c r="I35" s="7"/>
    </row>
    <row r="36" spans="1:9" ht="12.75">
      <c r="A36" s="20"/>
      <c r="B36" s="65" t="s">
        <v>96</v>
      </c>
      <c r="C36" s="17"/>
      <c r="D36" s="17"/>
      <c r="E36" s="31"/>
      <c r="F36" s="31"/>
      <c r="G36" s="52"/>
      <c r="H36" s="12"/>
      <c r="I36" s="7"/>
    </row>
    <row r="37" spans="1:9" ht="12.75">
      <c r="A37" s="20" t="s">
        <v>22</v>
      </c>
      <c r="B37" s="65" t="s">
        <v>97</v>
      </c>
      <c r="C37" s="58">
        <v>0</v>
      </c>
      <c r="D37" s="58">
        <v>0</v>
      </c>
      <c r="E37" s="58">
        <v>0</v>
      </c>
      <c r="F37" s="58">
        <v>0</v>
      </c>
      <c r="G37" s="52">
        <f t="shared" si="1"/>
        <v>0</v>
      </c>
      <c r="H37" s="12"/>
      <c r="I37" s="7"/>
    </row>
    <row r="38" spans="1:9" ht="25.5">
      <c r="A38" s="22">
        <v>2</v>
      </c>
      <c r="B38" s="66" t="s">
        <v>99</v>
      </c>
      <c r="C38" s="84">
        <f>C39+C40+C47+C48+C49+C50+C51+C52+C53+C54+C55+C56+C57+C59</f>
        <v>-35300.189999999995</v>
      </c>
      <c r="D38" s="84">
        <f>D39+D40+D47+D48+D49+D50+D51+D52+D53+D54+D55+D56+D57+D59</f>
        <v>-37372.71</v>
      </c>
      <c r="E38" s="84">
        <f>E39+E40+E47+E48+E49+E50+E51+E52+E53+E54+E55+E56+E57+E59</f>
        <v>-43133.98</v>
      </c>
      <c r="F38" s="84">
        <f>F39+F40+F47+F48+F49+F50+F51+F52+F53+F54+F55+F56+F57+F59</f>
        <v>-23478.219999999998</v>
      </c>
      <c r="G38" s="85">
        <f>G40+G47+G48+G49+G50+G51+G52+G53</f>
        <v>-126705.67</v>
      </c>
      <c r="H38" s="12"/>
      <c r="I38" s="7"/>
    </row>
    <row r="39" spans="1:9" ht="12.75">
      <c r="A39" s="23"/>
      <c r="B39" s="68" t="s">
        <v>98</v>
      </c>
      <c r="C39" s="17">
        <v>-3541.23</v>
      </c>
      <c r="D39" s="17">
        <v>-2961.33</v>
      </c>
      <c r="E39" s="17">
        <v>-3129.13</v>
      </c>
      <c r="F39" s="17">
        <v>-2947.74</v>
      </c>
      <c r="G39" s="48">
        <f aca="true" t="shared" si="2" ref="G39:G52">C39+D39+E39+F39</f>
        <v>-12579.429999999998</v>
      </c>
      <c r="H39" s="12"/>
      <c r="I39" s="10"/>
    </row>
    <row r="40" spans="1:9" ht="12.75">
      <c r="A40" s="23" t="s">
        <v>23</v>
      </c>
      <c r="B40" s="32" t="s">
        <v>58</v>
      </c>
      <c r="C40" s="17">
        <f>C41+C42+C43+C44+C45</f>
        <v>-16309.65</v>
      </c>
      <c r="D40" s="17">
        <f>D41+D42+D43+D44+D45</f>
        <v>-11690.82</v>
      </c>
      <c r="E40" s="17">
        <f>E41+E42+E43+E44+E45</f>
        <v>-21681.32</v>
      </c>
      <c r="F40" s="17">
        <f>F41+F42+F43+F44+F45</f>
        <v>-15497.309999999998</v>
      </c>
      <c r="G40" s="51">
        <f>G41+G42+G43+G44+G45</f>
        <v>-65179.09999999999</v>
      </c>
      <c r="H40" s="12"/>
      <c r="I40" s="10"/>
    </row>
    <row r="41" spans="1:9" ht="12.75">
      <c r="A41" s="23"/>
      <c r="B41" s="32" t="s">
        <v>24</v>
      </c>
      <c r="C41" s="31">
        <v>-2223.1</v>
      </c>
      <c r="D41" s="31">
        <v>-1340.49</v>
      </c>
      <c r="E41" s="31">
        <v>-1798.79</v>
      </c>
      <c r="F41" s="31">
        <v>-1136.77</v>
      </c>
      <c r="G41" s="48">
        <f t="shared" si="2"/>
        <v>-6499.15</v>
      </c>
      <c r="H41" s="12"/>
      <c r="I41" s="10"/>
    </row>
    <row r="42" spans="1:9" ht="12.75">
      <c r="A42" s="23"/>
      <c r="B42" s="32" t="s">
        <v>59</v>
      </c>
      <c r="C42" s="31">
        <v>-7294.21</v>
      </c>
      <c r="D42" s="31">
        <v>-8194.23</v>
      </c>
      <c r="E42" s="31">
        <v>-8497.72</v>
      </c>
      <c r="F42" s="31">
        <v>-7737.94</v>
      </c>
      <c r="G42" s="48">
        <f t="shared" si="2"/>
        <v>-31724.099999999995</v>
      </c>
      <c r="H42" s="12"/>
      <c r="I42" s="10"/>
    </row>
    <row r="43" spans="1:9" ht="12.75">
      <c r="A43" s="23"/>
      <c r="B43" s="32" t="s">
        <v>60</v>
      </c>
      <c r="C43" s="17">
        <v>0</v>
      </c>
      <c r="D43" s="17">
        <v>0</v>
      </c>
      <c r="E43" s="17">
        <v>0</v>
      </c>
      <c r="F43" s="17">
        <v>0</v>
      </c>
      <c r="G43" s="48">
        <f t="shared" si="2"/>
        <v>0</v>
      </c>
      <c r="H43" s="12"/>
      <c r="I43" s="10"/>
    </row>
    <row r="44" spans="1:9" ht="12.75">
      <c r="A44" s="23"/>
      <c r="B44" s="32" t="s">
        <v>61</v>
      </c>
      <c r="C44" s="31">
        <v>-4689.37</v>
      </c>
      <c r="D44" s="31">
        <v>0</v>
      </c>
      <c r="E44" s="31">
        <v>-9378.74</v>
      </c>
      <c r="F44" s="31">
        <v>-4689.37</v>
      </c>
      <c r="G44" s="48">
        <f t="shared" si="2"/>
        <v>-18757.48</v>
      </c>
      <c r="H44" s="12"/>
      <c r="I44" s="7"/>
    </row>
    <row r="45" spans="1:9" ht="12.75">
      <c r="A45" s="23"/>
      <c r="B45" s="32" t="s">
        <v>25</v>
      </c>
      <c r="C45" s="58">
        <v>-2102.97</v>
      </c>
      <c r="D45" s="58">
        <v>-2156.1</v>
      </c>
      <c r="E45" s="58">
        <v>-2006.07</v>
      </c>
      <c r="F45" s="58">
        <v>-1933.23</v>
      </c>
      <c r="G45" s="48">
        <f t="shared" si="2"/>
        <v>-8198.369999999999</v>
      </c>
      <c r="H45" s="12"/>
      <c r="I45" s="7"/>
    </row>
    <row r="46" spans="1:9" ht="12.75">
      <c r="A46" s="23"/>
      <c r="B46" s="32" t="s">
        <v>100</v>
      </c>
      <c r="C46" s="58"/>
      <c r="D46" s="58"/>
      <c r="E46" s="58"/>
      <c r="F46" s="58"/>
      <c r="G46" s="48"/>
      <c r="H46" s="12"/>
      <c r="I46" s="7"/>
    </row>
    <row r="47" spans="1:9" ht="12.75">
      <c r="A47" s="23"/>
      <c r="B47" s="32" t="s">
        <v>62</v>
      </c>
      <c r="C47" s="17">
        <v>0</v>
      </c>
      <c r="D47" s="17">
        <v>0</v>
      </c>
      <c r="E47" s="17">
        <v>-415</v>
      </c>
      <c r="F47" s="17">
        <v>0</v>
      </c>
      <c r="G47" s="48">
        <f t="shared" si="2"/>
        <v>-415</v>
      </c>
      <c r="H47" s="12"/>
      <c r="I47" s="7"/>
    </row>
    <row r="48" spans="1:9" ht="12.75">
      <c r="A48" s="23"/>
      <c r="B48" s="32" t="s">
        <v>63</v>
      </c>
      <c r="C48" s="17">
        <v>0</v>
      </c>
      <c r="D48" s="17">
        <v>0</v>
      </c>
      <c r="E48" s="17">
        <v>0</v>
      </c>
      <c r="F48" s="17">
        <v>0</v>
      </c>
      <c r="G48" s="48">
        <f t="shared" si="2"/>
        <v>0</v>
      </c>
      <c r="H48" s="12"/>
      <c r="I48" s="7"/>
    </row>
    <row r="49" spans="1:9" ht="12.75">
      <c r="A49" s="23" t="s">
        <v>26</v>
      </c>
      <c r="B49" s="32" t="s">
        <v>27</v>
      </c>
      <c r="C49" s="58">
        <v>-2452.25</v>
      </c>
      <c r="D49" s="58">
        <v>-5112.34</v>
      </c>
      <c r="E49" s="17">
        <v>-2701.88</v>
      </c>
      <c r="F49" s="58">
        <v>-2024.45</v>
      </c>
      <c r="G49" s="48">
        <f t="shared" si="2"/>
        <v>-12290.920000000002</v>
      </c>
      <c r="H49" s="12"/>
      <c r="I49" s="7"/>
    </row>
    <row r="50" spans="1:9" ht="12.75">
      <c r="A50" s="23"/>
      <c r="B50" s="32" t="s">
        <v>28</v>
      </c>
      <c r="C50" s="58">
        <v>-7090.08</v>
      </c>
      <c r="D50" s="17">
        <v>-6236.48</v>
      </c>
      <c r="E50" s="17">
        <v>-6719.81</v>
      </c>
      <c r="F50" s="17">
        <f>-3413.05+1095</f>
        <v>-2318.05</v>
      </c>
      <c r="G50" s="48">
        <f t="shared" si="2"/>
        <v>-22364.42</v>
      </c>
      <c r="H50" s="12"/>
      <c r="I50" s="7"/>
    </row>
    <row r="51" spans="1:9" ht="12.75">
      <c r="A51" s="23" t="s">
        <v>29</v>
      </c>
      <c r="B51" s="32" t="s">
        <v>30</v>
      </c>
      <c r="C51" s="31">
        <v>-760.51</v>
      </c>
      <c r="D51" s="31">
        <v>-2809.61</v>
      </c>
      <c r="E51" s="31">
        <v>-1713.58</v>
      </c>
      <c r="F51" s="31">
        <v>-491.65</v>
      </c>
      <c r="G51" s="48">
        <f t="shared" si="2"/>
        <v>-5775.349999999999</v>
      </c>
      <c r="H51" s="12"/>
      <c r="I51" s="10"/>
    </row>
    <row r="52" spans="1:9" ht="12.75">
      <c r="A52" s="23"/>
      <c r="B52" s="32" t="s">
        <v>64</v>
      </c>
      <c r="C52" s="31">
        <v>0</v>
      </c>
      <c r="D52" s="17">
        <v>0</v>
      </c>
      <c r="E52" s="17">
        <v>0</v>
      </c>
      <c r="F52" s="31">
        <v>0</v>
      </c>
      <c r="G52" s="48">
        <f t="shared" si="2"/>
        <v>0</v>
      </c>
      <c r="H52" s="12"/>
      <c r="I52" s="7"/>
    </row>
    <row r="53" spans="1:9" ht="12.75">
      <c r="A53" s="23"/>
      <c r="B53" s="32" t="s">
        <v>65</v>
      </c>
      <c r="C53" s="17">
        <v>0</v>
      </c>
      <c r="D53" s="17">
        <v>0</v>
      </c>
      <c r="E53" s="17">
        <v>0</v>
      </c>
      <c r="F53" s="17">
        <v>0</v>
      </c>
      <c r="G53" s="51">
        <f>G54+G55+G56+G57+G59</f>
        <v>-20680.88</v>
      </c>
      <c r="H53" s="12"/>
      <c r="I53" s="7"/>
    </row>
    <row r="54" spans="1:11" ht="12.75">
      <c r="A54" s="23"/>
      <c r="B54" s="32" t="s">
        <v>66</v>
      </c>
      <c r="C54" s="17">
        <v>-1949.51</v>
      </c>
      <c r="D54" s="17">
        <v>-3009.51</v>
      </c>
      <c r="E54" s="17">
        <v>-4069.5</v>
      </c>
      <c r="F54" s="17">
        <v>0</v>
      </c>
      <c r="G54" s="48">
        <f>C54+D54+E54+F54</f>
        <v>-9028.52</v>
      </c>
      <c r="H54" s="12"/>
      <c r="I54" s="10"/>
      <c r="K54" s="24"/>
    </row>
    <row r="55" spans="1:9" ht="12.75">
      <c r="A55" s="23"/>
      <c r="B55" s="32" t="s">
        <v>67</v>
      </c>
      <c r="C55" s="31">
        <v>-3196.96</v>
      </c>
      <c r="D55" s="31">
        <v>-5552.62</v>
      </c>
      <c r="E55" s="17">
        <v>-2703.76</v>
      </c>
      <c r="F55" s="17">
        <v>-199.02</v>
      </c>
      <c r="G55" s="48">
        <f>C55+D55+E55+F55</f>
        <v>-11652.36</v>
      </c>
      <c r="H55" s="12"/>
      <c r="I55" s="7"/>
    </row>
    <row r="56" spans="1:9" ht="12.75">
      <c r="A56" s="23"/>
      <c r="B56" s="32" t="s">
        <v>68</v>
      </c>
      <c r="C56" s="17">
        <v>0</v>
      </c>
      <c r="D56" s="17">
        <v>0</v>
      </c>
      <c r="E56" s="17">
        <v>0</v>
      </c>
      <c r="F56" s="17">
        <v>0</v>
      </c>
      <c r="G56" s="48">
        <f>C56+D56+E56+F56</f>
        <v>0</v>
      </c>
      <c r="H56" s="12"/>
      <c r="I56" s="7"/>
    </row>
    <row r="57" spans="1:9" ht="12.75">
      <c r="A57" s="23"/>
      <c r="B57" s="32" t="s">
        <v>69</v>
      </c>
      <c r="C57" s="17">
        <v>0</v>
      </c>
      <c r="D57" s="17">
        <v>0</v>
      </c>
      <c r="E57" s="17">
        <v>0</v>
      </c>
      <c r="F57" s="17">
        <v>0</v>
      </c>
      <c r="G57" s="48">
        <f>C57+D57+E57+F57</f>
        <v>0</v>
      </c>
      <c r="H57" s="12"/>
      <c r="I57" s="10"/>
    </row>
    <row r="58" spans="1:9" ht="12.75">
      <c r="A58" s="23"/>
      <c r="B58" s="32" t="s">
        <v>70</v>
      </c>
      <c r="C58" s="17"/>
      <c r="D58" s="17"/>
      <c r="E58" s="17"/>
      <c r="F58" s="17"/>
      <c r="G58" s="48"/>
      <c r="H58" s="12"/>
      <c r="I58" s="10"/>
    </row>
    <row r="59" spans="1:9" ht="12.75">
      <c r="A59" s="23"/>
      <c r="B59" s="68" t="s">
        <v>101</v>
      </c>
      <c r="C59" s="17">
        <v>0</v>
      </c>
      <c r="D59" s="17">
        <v>0</v>
      </c>
      <c r="E59" s="17">
        <v>0</v>
      </c>
      <c r="F59" s="17">
        <v>0</v>
      </c>
      <c r="G59" s="48">
        <f>C59+D59+E59+F59</f>
        <v>0</v>
      </c>
      <c r="H59" s="12"/>
      <c r="I59" s="7"/>
    </row>
    <row r="60" spans="1:9" ht="25.5">
      <c r="A60" s="22">
        <v>3</v>
      </c>
      <c r="B60" s="66" t="s">
        <v>102</v>
      </c>
      <c r="C60" s="84">
        <f>C61+C62+C63+C64+C65+C66+C67</f>
        <v>-12502.76</v>
      </c>
      <c r="D60" s="84">
        <f>D61+D62+D63+D64+D65+D66+D67</f>
        <v>-12964.539999999999</v>
      </c>
      <c r="E60" s="84">
        <f>E61+E62+E63+E64+E65+E66+E67</f>
        <v>-22518.230000000003</v>
      </c>
      <c r="F60" s="84">
        <f>F61+F62+F63+F64+F65+F66+F67</f>
        <v>-8583.76</v>
      </c>
      <c r="G60" s="85">
        <f>G61+G62+G63+G64+G65+G66+G67</f>
        <v>-56569.29</v>
      </c>
      <c r="H60" s="12"/>
      <c r="I60" s="7"/>
    </row>
    <row r="61" spans="1:9" ht="12.75">
      <c r="A61" s="23" t="s">
        <v>31</v>
      </c>
      <c r="B61" s="65" t="s">
        <v>103</v>
      </c>
      <c r="C61" s="58">
        <v>-7172.85</v>
      </c>
      <c r="D61" s="58">
        <v>-7634.62</v>
      </c>
      <c r="E61" s="58">
        <v>-1788.33</v>
      </c>
      <c r="F61" s="58">
        <v>-3083.33</v>
      </c>
      <c r="G61" s="48">
        <f>+C61+D61+E61+F61</f>
        <v>-19679.130000000005</v>
      </c>
      <c r="H61" s="12"/>
      <c r="I61" s="7"/>
    </row>
    <row r="62" spans="1:9" ht="12.75">
      <c r="A62" s="23" t="s">
        <v>32</v>
      </c>
      <c r="B62" s="65" t="s">
        <v>104</v>
      </c>
      <c r="C62" s="58">
        <v>-575.45</v>
      </c>
      <c r="D62" s="58">
        <v>-575.45</v>
      </c>
      <c r="E62" s="58">
        <v>-575.46</v>
      </c>
      <c r="F62" s="58">
        <v>-575.46</v>
      </c>
      <c r="G62" s="48">
        <f aca="true" t="shared" si="3" ref="G62:G67">+C62+D62+E62+F62</f>
        <v>-2301.82</v>
      </c>
      <c r="H62" s="12"/>
      <c r="I62" s="7"/>
    </row>
    <row r="63" spans="1:9" ht="12.75">
      <c r="A63" s="23" t="s">
        <v>33</v>
      </c>
      <c r="B63" s="65" t="s">
        <v>105</v>
      </c>
      <c r="C63" s="17">
        <v>-1949.49</v>
      </c>
      <c r="D63" s="17">
        <v>-1949.5</v>
      </c>
      <c r="E63" s="17">
        <v>-17349.47</v>
      </c>
      <c r="F63" s="17">
        <v>-2120</v>
      </c>
      <c r="G63" s="48">
        <f t="shared" si="3"/>
        <v>-23368.46</v>
      </c>
      <c r="H63" s="12"/>
      <c r="I63" s="7"/>
    </row>
    <row r="64" spans="1:9" ht="12.75">
      <c r="A64" s="23" t="s">
        <v>34</v>
      </c>
      <c r="B64" s="65" t="s">
        <v>106</v>
      </c>
      <c r="C64" s="17">
        <v>-2804.97</v>
      </c>
      <c r="D64" s="17">
        <v>-2804.97</v>
      </c>
      <c r="E64" s="17">
        <v>-2804.97</v>
      </c>
      <c r="F64" s="17">
        <v>-2804.97</v>
      </c>
      <c r="G64" s="48">
        <f t="shared" si="3"/>
        <v>-11219.88</v>
      </c>
      <c r="H64" s="12"/>
      <c r="I64" s="24"/>
    </row>
    <row r="65" spans="1:9" ht="12.75">
      <c r="A65" s="21"/>
      <c r="B65" s="65" t="s">
        <v>65</v>
      </c>
      <c r="C65" s="17">
        <v>0</v>
      </c>
      <c r="D65" s="17">
        <v>0</v>
      </c>
      <c r="E65" s="17">
        <v>0</v>
      </c>
      <c r="F65" s="17">
        <v>0</v>
      </c>
      <c r="G65" s="48">
        <f t="shared" si="3"/>
        <v>0</v>
      </c>
      <c r="H65" s="12"/>
      <c r="I65" s="7"/>
    </row>
    <row r="66" spans="1:9" ht="12.75">
      <c r="A66" s="21"/>
      <c r="B66" s="68" t="s">
        <v>107</v>
      </c>
      <c r="C66" s="17">
        <v>0</v>
      </c>
      <c r="D66" s="17">
        <v>0</v>
      </c>
      <c r="E66" s="31">
        <v>0</v>
      </c>
      <c r="F66" s="31">
        <v>0</v>
      </c>
      <c r="G66" s="48">
        <f t="shared" si="3"/>
        <v>0</v>
      </c>
      <c r="H66" s="12"/>
      <c r="I66" s="7"/>
    </row>
    <row r="67" spans="1:9" ht="12.75">
      <c r="A67" s="21"/>
      <c r="B67" s="65" t="s">
        <v>108</v>
      </c>
      <c r="C67" s="17">
        <v>0</v>
      </c>
      <c r="D67" s="17">
        <v>0</v>
      </c>
      <c r="E67" s="31">
        <v>0</v>
      </c>
      <c r="F67" s="31">
        <v>0</v>
      </c>
      <c r="G67" s="48">
        <f t="shared" si="3"/>
        <v>0</v>
      </c>
      <c r="H67" s="12"/>
      <c r="I67" s="7"/>
    </row>
    <row r="68" spans="1:9" ht="12.75">
      <c r="A68" s="22">
        <v>4</v>
      </c>
      <c r="B68" s="64" t="s">
        <v>109</v>
      </c>
      <c r="C68" s="84">
        <f>C69+C70+C71+C72</f>
        <v>-10734.49</v>
      </c>
      <c r="D68" s="84">
        <f>D69+D70+D71+D72</f>
        <v>-409.71</v>
      </c>
      <c r="E68" s="84">
        <f>E69+E70+E71+E72</f>
        <v>-5995.7</v>
      </c>
      <c r="F68" s="84">
        <f>F69+F70+F71+F72</f>
        <v>-237.39</v>
      </c>
      <c r="G68" s="85">
        <f>G69+G70+G71+G72</f>
        <v>-17377.29</v>
      </c>
      <c r="H68" s="12"/>
      <c r="I68" s="7"/>
    </row>
    <row r="69" spans="1:9" ht="12.75">
      <c r="A69" s="22"/>
      <c r="B69" s="65" t="s">
        <v>71</v>
      </c>
      <c r="C69" s="58">
        <v>-5014.49</v>
      </c>
      <c r="D69" s="58">
        <v>-409.71</v>
      </c>
      <c r="E69" s="58">
        <v>-5995.7</v>
      </c>
      <c r="F69" s="58">
        <v>-237.39</v>
      </c>
      <c r="G69" s="51">
        <f>C69+D69+E69+F69</f>
        <v>-11657.289999999999</v>
      </c>
      <c r="H69" s="12"/>
      <c r="I69" s="7"/>
    </row>
    <row r="70" spans="1:9" ht="12.75">
      <c r="A70" s="22"/>
      <c r="B70" s="65" t="s">
        <v>72</v>
      </c>
      <c r="C70" s="31">
        <v>-5720</v>
      </c>
      <c r="D70" s="17">
        <v>0</v>
      </c>
      <c r="E70" s="17">
        <v>0</v>
      </c>
      <c r="F70" s="31">
        <v>0</v>
      </c>
      <c r="G70" s="51">
        <f>C70+D70+E70+F70</f>
        <v>-5720</v>
      </c>
      <c r="H70" s="12"/>
      <c r="I70" s="7"/>
    </row>
    <row r="71" spans="1:9" ht="12.75">
      <c r="A71" s="22"/>
      <c r="B71" s="65" t="s">
        <v>73</v>
      </c>
      <c r="C71" s="17">
        <v>0</v>
      </c>
      <c r="D71" s="17">
        <v>0</v>
      </c>
      <c r="E71" s="17">
        <v>0</v>
      </c>
      <c r="F71" s="17">
        <v>0</v>
      </c>
      <c r="G71" s="51">
        <f>C71+D71+E71+F71</f>
        <v>0</v>
      </c>
      <c r="H71" s="12"/>
      <c r="I71" s="7"/>
    </row>
    <row r="72" spans="1:9" ht="12.75">
      <c r="A72" s="22"/>
      <c r="B72" s="65" t="s">
        <v>110</v>
      </c>
      <c r="C72" s="31">
        <v>0</v>
      </c>
      <c r="D72" s="31">
        <v>0</v>
      </c>
      <c r="E72" s="31">
        <v>0</v>
      </c>
      <c r="F72" s="31">
        <v>0</v>
      </c>
      <c r="G72" s="51">
        <f>C72+D72+E72+F72</f>
        <v>0</v>
      </c>
      <c r="H72" s="12"/>
      <c r="I72" s="7"/>
    </row>
    <row r="73" spans="1:9" ht="12.75">
      <c r="A73" s="22">
        <v>5</v>
      </c>
      <c r="B73" s="64" t="s">
        <v>118</v>
      </c>
      <c r="C73" s="84">
        <f>C74+C75</f>
        <v>-14589.12</v>
      </c>
      <c r="D73" s="84">
        <f>D74+D75</f>
        <v>-14423</v>
      </c>
      <c r="E73" s="84">
        <f>E74+E75</f>
        <v>-30068.48</v>
      </c>
      <c r="F73" s="84">
        <f>F74+F75</f>
        <v>-57508</v>
      </c>
      <c r="G73" s="85">
        <f>G74+G75</f>
        <v>-116588.6</v>
      </c>
      <c r="H73" s="12"/>
      <c r="I73" s="7"/>
    </row>
    <row r="74" spans="1:9" ht="12.75">
      <c r="A74" s="23" t="s">
        <v>35</v>
      </c>
      <c r="B74" s="32" t="s">
        <v>36</v>
      </c>
      <c r="C74" s="31">
        <v>-12868.12</v>
      </c>
      <c r="D74" s="31">
        <v>-13888</v>
      </c>
      <c r="E74" s="31">
        <v>-28668.48</v>
      </c>
      <c r="F74" s="17">
        <v>-55408</v>
      </c>
      <c r="G74" s="48">
        <f>+C74+D74+E74+F74</f>
        <v>-110832.6</v>
      </c>
      <c r="H74" s="12"/>
      <c r="I74" s="7"/>
    </row>
    <row r="75" spans="1:9" ht="12.75">
      <c r="A75" s="23" t="s">
        <v>37</v>
      </c>
      <c r="B75" s="32" t="s">
        <v>38</v>
      </c>
      <c r="C75" s="31">
        <v>-1721</v>
      </c>
      <c r="D75" s="31">
        <v>-535</v>
      </c>
      <c r="E75" s="31">
        <v>-1400</v>
      </c>
      <c r="F75" s="31">
        <v>-2100</v>
      </c>
      <c r="G75" s="48">
        <f>+C75+D75+E75+F75</f>
        <v>-5756</v>
      </c>
      <c r="H75" s="12"/>
      <c r="I75" s="7"/>
    </row>
    <row r="76" spans="1:9" ht="12.75">
      <c r="A76" s="22">
        <v>6</v>
      </c>
      <c r="B76" s="64" t="s">
        <v>119</v>
      </c>
      <c r="C76" s="84">
        <f>C77+C78</f>
        <v>0</v>
      </c>
      <c r="D76" s="84">
        <f>D77+D78</f>
        <v>-1059.99</v>
      </c>
      <c r="E76" s="84">
        <f>E77+E78</f>
        <v>-5869.98</v>
      </c>
      <c r="F76" s="84">
        <f>F77+F78</f>
        <v>0</v>
      </c>
      <c r="G76" s="85">
        <f>G77+G78</f>
        <v>-6929.969999999999</v>
      </c>
      <c r="H76" s="12"/>
      <c r="I76" s="7"/>
    </row>
    <row r="77" spans="1:9" ht="12.75">
      <c r="A77" s="23" t="s">
        <v>39</v>
      </c>
      <c r="B77" s="68" t="s">
        <v>111</v>
      </c>
      <c r="C77" s="31">
        <v>0</v>
      </c>
      <c r="D77" s="31">
        <v>0</v>
      </c>
      <c r="E77" s="31">
        <v>0</v>
      </c>
      <c r="F77" s="31">
        <v>0</v>
      </c>
      <c r="G77" s="48">
        <f>+C77+D77+E77+F77</f>
        <v>0</v>
      </c>
      <c r="H77" s="12"/>
      <c r="I77" s="7"/>
    </row>
    <row r="78" spans="1:9" ht="12.75">
      <c r="A78" s="23" t="s">
        <v>40</v>
      </c>
      <c r="B78" s="68" t="s">
        <v>112</v>
      </c>
      <c r="C78" s="17">
        <v>0</v>
      </c>
      <c r="D78" s="31">
        <v>-1059.99</v>
      </c>
      <c r="E78" s="31">
        <v>-5869.98</v>
      </c>
      <c r="F78" s="31">
        <v>0</v>
      </c>
      <c r="G78" s="48">
        <f>C78+D78+E78+F78</f>
        <v>-6929.969999999999</v>
      </c>
      <c r="H78" s="12"/>
      <c r="I78" s="7"/>
    </row>
    <row r="79" spans="1:9" ht="12.75">
      <c r="A79" s="22">
        <v>7</v>
      </c>
      <c r="B79" s="64" t="s">
        <v>113</v>
      </c>
      <c r="C79" s="84">
        <f>C80</f>
        <v>-8288.9</v>
      </c>
      <c r="D79" s="84">
        <f>D80</f>
        <v>0</v>
      </c>
      <c r="E79" s="84">
        <f>E80</f>
        <v>0</v>
      </c>
      <c r="F79" s="84">
        <f>F80</f>
        <v>0</v>
      </c>
      <c r="G79" s="85">
        <f>G80</f>
        <v>-8288.9</v>
      </c>
      <c r="H79" s="12"/>
      <c r="I79" s="7"/>
    </row>
    <row r="80" spans="1:9" ht="12.75">
      <c r="A80" s="23" t="s">
        <v>41</v>
      </c>
      <c r="B80" s="68" t="s">
        <v>114</v>
      </c>
      <c r="C80" s="17">
        <v>-8288.9</v>
      </c>
      <c r="D80" s="17">
        <v>0</v>
      </c>
      <c r="E80" s="17">
        <v>0</v>
      </c>
      <c r="F80" s="17">
        <v>0</v>
      </c>
      <c r="G80" s="48">
        <f>+C80+D80+E80+F80</f>
        <v>-8288.9</v>
      </c>
      <c r="H80" s="12"/>
      <c r="I80" s="7"/>
    </row>
    <row r="81" spans="1:9" ht="12.75">
      <c r="A81" s="22">
        <v>8</v>
      </c>
      <c r="B81" s="64" t="s">
        <v>115</v>
      </c>
      <c r="C81" s="84">
        <f>C82+C83</f>
        <v>-5689.61</v>
      </c>
      <c r="D81" s="84">
        <f>D82+D83</f>
        <v>-5195.69</v>
      </c>
      <c r="E81" s="84">
        <f>E82+E83</f>
        <v>-21049.34</v>
      </c>
      <c r="F81" s="84">
        <f>F82+F83</f>
        <v>-5409.34</v>
      </c>
      <c r="G81" s="85">
        <f>G82+G83</f>
        <v>-37343.979999999996</v>
      </c>
      <c r="H81" s="12"/>
      <c r="I81" s="7"/>
    </row>
    <row r="82" spans="1:9" ht="12.75">
      <c r="A82" s="23" t="s">
        <v>42</v>
      </c>
      <c r="B82" s="68" t="s">
        <v>116</v>
      </c>
      <c r="C82" s="31">
        <v>-5689.61</v>
      </c>
      <c r="D82" s="31">
        <v>-5195.69</v>
      </c>
      <c r="E82" s="31">
        <v>-5409.34</v>
      </c>
      <c r="F82" s="31">
        <v>-5409.34</v>
      </c>
      <c r="G82" s="48">
        <f>+C82+D82+E82+F82</f>
        <v>-21703.98</v>
      </c>
      <c r="H82" s="12"/>
      <c r="I82" s="7"/>
    </row>
    <row r="83" spans="1:9" ht="12.75">
      <c r="A83" s="23" t="s">
        <v>43</v>
      </c>
      <c r="B83" s="68" t="s">
        <v>117</v>
      </c>
      <c r="C83" s="17">
        <v>0</v>
      </c>
      <c r="D83" s="17">
        <v>0</v>
      </c>
      <c r="E83" s="17">
        <v>-15640</v>
      </c>
      <c r="F83" s="17">
        <v>0</v>
      </c>
      <c r="G83" s="48">
        <f>+C83+D83+E83+F83</f>
        <v>-15640</v>
      </c>
      <c r="H83" s="12"/>
      <c r="I83" s="7"/>
    </row>
    <row r="84" spans="1:9" ht="12.75">
      <c r="A84" s="22">
        <v>9</v>
      </c>
      <c r="B84" s="64" t="s">
        <v>44</v>
      </c>
      <c r="C84" s="84">
        <f>+C85+C86</f>
        <v>0</v>
      </c>
      <c r="D84" s="84">
        <f>+D85+D86</f>
        <v>-15422.58</v>
      </c>
      <c r="E84" s="84">
        <f>+E85+E86</f>
        <v>-7711.29</v>
      </c>
      <c r="F84" s="84">
        <f>+F85+F86</f>
        <v>-7711.29</v>
      </c>
      <c r="G84" s="85">
        <f>+G85+G86</f>
        <v>-30845.16</v>
      </c>
      <c r="H84" s="12"/>
      <c r="I84" s="7"/>
    </row>
    <row r="85" spans="1:9" ht="22.5">
      <c r="A85" s="23" t="s">
        <v>45</v>
      </c>
      <c r="B85" s="32" t="s">
        <v>46</v>
      </c>
      <c r="C85" s="17">
        <v>0</v>
      </c>
      <c r="D85" s="17">
        <v>0</v>
      </c>
      <c r="E85" s="17">
        <v>0</v>
      </c>
      <c r="F85" s="17">
        <v>0</v>
      </c>
      <c r="G85" s="48">
        <f>+C85+D85+E85+F85</f>
        <v>0</v>
      </c>
      <c r="H85" s="12"/>
      <c r="I85" s="24"/>
    </row>
    <row r="86" spans="1:9" ht="13.5" thickBot="1">
      <c r="A86" s="23" t="s">
        <v>47</v>
      </c>
      <c r="B86" s="56" t="s">
        <v>48</v>
      </c>
      <c r="C86" s="37">
        <v>0</v>
      </c>
      <c r="D86" s="17">
        <v>-15422.58</v>
      </c>
      <c r="E86" s="37">
        <v>-7711.29</v>
      </c>
      <c r="F86" s="37">
        <v>-7711.29</v>
      </c>
      <c r="G86" s="92">
        <f>+C86+D86+E86+F86</f>
        <v>-30845.16</v>
      </c>
      <c r="H86" s="12"/>
      <c r="I86" s="7"/>
    </row>
    <row r="87" spans="2:9" ht="12.75">
      <c r="B87" s="38"/>
      <c r="C87" s="39"/>
      <c r="D87" s="39"/>
      <c r="E87" s="39"/>
      <c r="F87" s="39"/>
      <c r="G87" s="40"/>
      <c r="H87" s="9"/>
      <c r="I87" s="7"/>
    </row>
    <row r="88" spans="2:9" ht="12.75">
      <c r="B88" s="36" t="s">
        <v>120</v>
      </c>
      <c r="C88" s="41"/>
      <c r="D88" s="41"/>
      <c r="E88" s="41"/>
      <c r="F88" s="41"/>
      <c r="G88" s="42"/>
      <c r="H88" s="9"/>
      <c r="I88" s="7"/>
    </row>
    <row r="89" spans="2:9" ht="12.75">
      <c r="B89" s="36"/>
      <c r="C89" s="41"/>
      <c r="D89" s="41"/>
      <c r="E89" s="41"/>
      <c r="F89" s="41"/>
      <c r="G89" s="42"/>
      <c r="H89" s="9"/>
      <c r="I89" s="7"/>
    </row>
    <row r="90" spans="2:9" ht="12.75">
      <c r="B90" s="36" t="s">
        <v>49</v>
      </c>
      <c r="C90" s="41"/>
      <c r="D90" s="41"/>
      <c r="E90" s="41"/>
      <c r="F90" s="41"/>
      <c r="G90" s="42"/>
      <c r="H90" s="9"/>
      <c r="I90" s="7"/>
    </row>
    <row r="91" spans="2:9" ht="12.75">
      <c r="B91" s="36"/>
      <c r="C91" s="89"/>
      <c r="D91" s="89"/>
      <c r="E91" s="43"/>
      <c r="F91" s="43"/>
      <c r="G91" s="42"/>
      <c r="H91" s="25"/>
      <c r="I91" s="26"/>
    </row>
    <row r="92" spans="2:9" ht="12.75">
      <c r="B92" s="36" t="s">
        <v>50</v>
      </c>
      <c r="C92" s="90" t="s">
        <v>51</v>
      </c>
      <c r="D92" s="90"/>
      <c r="E92" s="69" t="s">
        <v>80</v>
      </c>
      <c r="F92" s="43"/>
      <c r="G92" s="70" t="s">
        <v>52</v>
      </c>
      <c r="H92" s="25"/>
      <c r="I92" s="26"/>
    </row>
    <row r="93" spans="2:9" ht="12.75">
      <c r="B93" s="44" t="s">
        <v>53</v>
      </c>
      <c r="C93" s="91" t="s">
        <v>54</v>
      </c>
      <c r="D93" s="91"/>
      <c r="E93" s="69" t="s">
        <v>81</v>
      </c>
      <c r="F93" s="59"/>
      <c r="G93" s="71" t="s">
        <v>55</v>
      </c>
      <c r="H93" s="25"/>
      <c r="I93" s="26"/>
    </row>
    <row r="94" spans="2:9" ht="13.5" thickBot="1">
      <c r="B94" s="45"/>
      <c r="C94" s="87" t="s">
        <v>56</v>
      </c>
      <c r="D94" s="87"/>
      <c r="E94" s="46"/>
      <c r="F94" s="46"/>
      <c r="G94" s="47"/>
      <c r="H94" s="25"/>
      <c r="I94" s="26"/>
    </row>
    <row r="95" ht="12.75">
      <c r="H95" s="25"/>
    </row>
    <row r="96" ht="12.75">
      <c r="H96" s="25"/>
    </row>
    <row r="97" ht="12.75">
      <c r="H97" s="25"/>
    </row>
    <row r="98" ht="12.75">
      <c r="H98" s="25"/>
    </row>
    <row r="99" spans="3:8" ht="15.75">
      <c r="C99" s="27"/>
      <c r="F99" s="28"/>
      <c r="H99" s="25"/>
    </row>
    <row r="100" ht="15.75">
      <c r="F100" s="28"/>
    </row>
    <row r="101" ht="12.75">
      <c r="B101" s="29"/>
    </row>
    <row r="102" spans="2:3" ht="12.75">
      <c r="B102" s="29"/>
      <c r="C102" s="27"/>
    </row>
    <row r="103" ht="12.75">
      <c r="B103" s="30"/>
    </row>
    <row r="104" ht="12.75">
      <c r="B104" s="30"/>
    </row>
    <row r="105" ht="12.75">
      <c r="B105" s="30"/>
    </row>
  </sheetData>
  <sheetProtection/>
  <mergeCells count="5">
    <mergeCell ref="C94:D94"/>
    <mergeCell ref="B2:G2"/>
    <mergeCell ref="C91:D91"/>
    <mergeCell ref="C92:D92"/>
    <mergeCell ref="C93:D93"/>
  </mergeCells>
  <printOptions/>
  <pageMargins left="0" right="0" top="0" bottom="0" header="0" footer="0"/>
  <pageSetup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Valdir Anzolim</dc:creator>
  <cp:keywords/>
  <dc:description/>
  <cp:lastModifiedBy>Valdir Anzolim</cp:lastModifiedBy>
  <cp:lastPrinted>2020-10-28T16:56:22Z</cp:lastPrinted>
  <dcterms:created xsi:type="dcterms:W3CDTF">2018-01-05T18:28:07Z</dcterms:created>
  <dcterms:modified xsi:type="dcterms:W3CDTF">2021-05-19T15:27:16Z</dcterms:modified>
  <cp:category/>
  <cp:version/>
  <cp:contentType/>
  <cp:contentStatus/>
</cp:coreProperties>
</file>